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5"/>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<sst xmlns="http://schemas.openxmlformats.org/spreadsheetml/2006/main" count="4926" uniqueCount="2987">
  <si>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</si>
  <si>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</si>
  <si>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</si>
  <si>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</si>
  <si>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</si>
  <si>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</si>
  <si>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</si>
  <si>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</si>
  <si>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</si>
  <si>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</si>
  <si>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</si>
  <si>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</si>
  <si>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</si>
  <si>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</si>
  <si>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</si>
  <si>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</si>
  <si>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</si>
  <si>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</si>
  <si>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</si>
  <si>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</si>
  <si>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</si>
  <si>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</si>
  <si>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</si>
  <si>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</si>
  <si>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</si>
  <si>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</si>
  <si>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</si>
  <si>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</si>
  <si>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</si>
  <si>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</si>
  <si>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</si>
  <si>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</si>
  <si>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</si>
  <si>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</si>
  <si>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</si>
  <si>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</si>
  <si>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</si>
  <si>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</si>
  <si>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</si>
  <si>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</si>
  <si>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</si>
  <si>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</si>
  <si>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</si>
  <si>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</si>
  <si>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</si>
  <si>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</si>
  <si>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</si>
  <si>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</si>
  <si>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</si>
  <si>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</si>
  <si>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</si>
  <si>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</si>
  <si>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</si>
  <si>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</si>
  <si>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</si>
  <si>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</si>
  <si>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</si>
  <si>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</si>
  <si>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</si>
  <si>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</si>
  <si>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</si>
  <si>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</si>
  <si>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</si>
  <si>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</si>
  <si>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</si>
  <si>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</si>
  <si>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</si>
  <si>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</si>
  <si>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</si>
  <si>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</si>
  <si>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</si>
  <si>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</si>
  <si>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</si>
  <si>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</si>
  <si>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</si>
  <si>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</si>
  <si>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</si>
  <si>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</si>
  <si>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</si>
  <si>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</si>
  <si>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</si>
  <si>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</si>
  <si>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</si>
  <si>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</si>
  <si>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</si>
  <si>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</si>
  <si>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</si>
  <si>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</si>
  <si>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</si>
  <si>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</si>
  <si>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</si>
  <si>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</si>
  <si>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</si>
  <si>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</si>
  <si>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</si>
  <si>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</si>
  <si>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</si>
  <si>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</si>
  <si>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</si>
  <si>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</si>
  <si>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</si>
  <si>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</si>
  <si>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</si>
  <si>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</si>
  <si>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</si>
  <si>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</si>
  <si>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</si>
  <si>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</si>
  <si>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</si>
  <si>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</si>
  <si>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</si>
  <si>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</si>
  <si>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</si>
  <si>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</si>
  <si>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</si>
  <si>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</si>
  <si>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</si>
  <si>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</si>
  <si>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</si>
  <si>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</si>
  <si>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</si>
  <si>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</si>
  <si>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</si>
  <si>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</si>
  <si>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</si>
  <si>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</si>
  <si>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</si>
  <si>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</si>
  <si>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</si>
  <si>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</si>
  <si>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</si>
  <si>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</si>
  <si>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</si>
  <si>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</si>
  <si>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</si>
  <si>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</si>
  <si>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</si>
  <si>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</si>
  <si>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</si>
  <si>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</si>
  <si>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</si>
  <si>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</si>
  <si>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</si>
  <si>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</si>
  <si>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</si>
  <si>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</si>
  <si>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</si>
  <si>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</si>
  <si>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</si>
  <si>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</si>
  <si>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</si>
  <si>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</si>
  <si>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</si>
  <si>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</si>
  <si>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</si>
  <si>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</si>
  <si>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</si>
  <si>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</si>
  <si>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</si>
  <si>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</si>
  <si>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</si>
  <si>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</si>
  <si>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</si>
  <si>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</si>
  <si>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</si>
  <si>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</si>
  <si>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</si>
  <si>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</si>
  <si>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</si>
  <si>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</si>
  <si>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</si>
  <si>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</si>
  <si>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</si>
  <si>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</si>
  <si>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</si>
  <si>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</si>
  <si>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</si>
  <si>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</si>
  <si>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</si>
  <si>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</si>
  <si>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</si>
  <si>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</si>
  <si>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</si>
  <si>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</si>
  <si>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</si>
  <si>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</si>
  <si>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</si>
  <si>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</si>
  <si>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</si>
  <si>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</si>
  <si>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</si>
  <si>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</si>
  <si>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</si>
  <si>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</si>
  <si>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</si>
  <si>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</si>
  <si>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</si>
  <si>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</si>
  <si>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</si>
  <si>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</si>
  <si>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</si>
  <si>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</si>
  <si>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</si>
  <si>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</si>
  <si>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</si>
  <si>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</si>
  <si>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</si>
  <si>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</si>
  <si>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</si>
  <si>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</si>
  <si>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</si>
  <si>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</si>
  <si>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</si>
  <si>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</si>
  <si>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</si>
  <si>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</si>
  <si>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</si>
  <si>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</si>
  <si>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</si>
  <si>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</si>
  <si>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</si>
  <si>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</si>
  <si>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</si>
  <si>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</si>
  <si>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</si>
  <si>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</si>
  <si>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</si>
  <si>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</si>
  <si>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</si>
  <si>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</si>
  <si>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</si>
  <si>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</si>
  <si>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</si>
  <si>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</si>
  <si>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</si>
  <si>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</si>
  <si>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</si>
  <si>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</si>
  <si>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</si>
  <si>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</si>
  <si>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</si>
  <si>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</si>
  <si>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</si>
  <si>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</si>
  <si>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</si>
  <si>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</si>
  <si>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</si>
  <si>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</si>
  <si>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</si>
  <si>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</si>
  <si>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</si>
  <si>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</si>
  <si>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</si>
  <si>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</si>
  <si>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</si>
  <si>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</si>
  <si>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</si>
  <si>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</si>
  <si>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</si>
  <si>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</si>
  <si>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</si>
  <si>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</si>
  <si>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</si>
  <si>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</si>
  <si>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</si>
  <si>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</si>
  <si>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</si>
  <si>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</si>
  <si>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</si>
  <si>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</si>
  <si>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</si>
  <si>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</si>
  <si>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</si>
  <si>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</si>
  <si>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</si>
  <si>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</si>
  <si>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</si>
  <si>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</si>
  <si>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</si>
  <si>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</si>
  <si>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</si>
  <si>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</si>
  <si>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</si>
  <si>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</si>
  <si>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</si>
  <si>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</si>
  <si>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</si>
  <si>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</si>
  <si>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</si>
  <si>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</si>
  <si>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</si>
  <si>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</si>
  <si>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</si>
  <si>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</si>
  <si>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</si>
  <si>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</si>
  <si>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</si>
  <si>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</si>
  <si>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</si>
  <si>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</si>
  <si>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</si>
  <si>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</si>
  <si>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</si>
  <si>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</si>
  <si>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</si>
  <si>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</si>
  <si>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</si>
  <si>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</si>
  <si>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</si>
  <si>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</si>
  <si>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</si>
  <si>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</si>
  <si>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</si>
  <si>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</si>
  <si>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</si>
  <si>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</si>
  <si>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</si>
  <si>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</si>
  <si>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</si>
  <si>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</si>
  <si>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</si>
  <si>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</si>
  <si>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</si>
  <si>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</si>
  <si>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</si>
  <si>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</si>
  <si>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</si>
  <si>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</si>
  <si>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</si>
  <si>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</si>
  <si>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</si>
  <si>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</si>
  <si>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</si>
  <si>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</si>
  <si>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</si>
  <si>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</si>
  <si>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</si>
  <si>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</si>
  <si>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</si>
  <si>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</si>
  <si>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</si>
  <si>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</si>
  <si>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</si>
  <si>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</si>
  <si>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</si>
  <si>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</si>
  <si>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</si>
  <si>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</si>
  <si>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</si>
  <si>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</si>
  <si>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</si>
  <si>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</si>
  <si>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</si>
  <si>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</si>
  <si>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</si>
  <si>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</si>
  <si>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</si>
  <si>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</si>
  <si>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</si>
  <si>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</si>
  <si>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</si>
  <si>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</si>
  <si>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</si>
  <si>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</si>
  <si>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</si>
  <si>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</si>
  <si>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</si>
  <si>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</si>
  <si>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</si>
  <si>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</si>
  <si>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</si>
  <si>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</si>
  <si>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</si>
  <si>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</si>
  <si>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</si>
  <si>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</si>
  <si>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</si>
  <si>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</si>
  <si>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</si>
  <si>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</si>
  <si>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</si>
  <si>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</si>
  <si>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</si>
  <si>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</si>
  <si>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</si>
  <si>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</si>
  <si>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</si>
  <si>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</si>
  <si>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</si>
  <si>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</si>
  <si>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</si>
  <si>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</si>
  <si>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</si>
  <si>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</si>
  <si>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</si>
  <si>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</si>
  <si>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</si>
  <si>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</si>
  <si>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</si>
  <si>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</si>
  <si>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</si>
  <si>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</si>
  <si>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</si>
  <si>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</si>
  <si>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</si>
  <si>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</si>
  <si>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</si>
  <si>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</si>
  <si>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</si>
  <si>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</si>
  <si>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</si>
  <si>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</si>
  <si>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</si>
  <si>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</si>
  <si>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</si>
  <si>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</si>
  <si>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</si>
  <si>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</si>
  <si>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</si>
  <si>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</si>
  <si>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</si>
  <si>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</si>
  <si>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</si>
  <si>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</si>
  <si>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</si>
  <si>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</si>
  <si>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</si>
  <si>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</si>
  <si>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</si>
  <si>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</si>
  <si>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</si>
  <si>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</si>
  <si>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</si>
  <si>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</si>
  <si>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</si>
  <si>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</si>
  <si>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</si>
  <si>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</si>
  <si>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</si>
  <si>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</si>
  <si>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</si>
  <si>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</si>
  <si>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</si>
  <si>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</si>
  <si>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</si>
  <si>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</si>
  <si>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</si>
  <si>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</si>
  <si>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</si>
  <si>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</si>
  <si>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</si>
  <si>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</si>
  <si>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</si>
  <si>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</si>
  <si>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</si>
  <si>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</si>
  <si>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</si>
  <si>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</si>
  <si>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</si>
  <si>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</si>
  <si>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</si>
  <si>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</si>
  <si>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</si>
  <si>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</si>
  <si>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</si>
  <si>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</si>
  <si>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</si>
  <si>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</si>
  <si>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</si>
  <si>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</si>
  <si>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</si>
  <si>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</si>
  <si>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</si>
  <si>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</si>
  <si>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</si>
  <si>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</si>
  <si>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</si>
  <si>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</si>
  <si>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</si>
  <si>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</si>
  <si>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</si>
  <si>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</si>
  <si>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</si>
  <si>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</si>
  <si>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</si>
  <si>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</si>
  <si>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</si>
  <si>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</si>
  <si>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</si>
  <si>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</si>
  <si>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</si>
  <si>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</si>
  <si>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</si>
  <si>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</si>
  <si>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</si>
  <si>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</si>
  <si>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</si>
  <si>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</si>
  <si>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</si>
  <si>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</si>
  <si>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</si>
  <si>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</si>
  <si>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</si>
  <si>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</si>
  <si>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</si>
  <si>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</si>
  <si>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</si>
  <si>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</si>
  <si>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</si>
  <si>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</si>
  <si>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</si>
  <si>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</si>
  <si>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</si>
  <si>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</si>
  <si>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</si>
  <si>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</si>
  <si>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</si>
  <si>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</si>
  <si>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</si>
  <si>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</si>
  <si>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</si>
  <si>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</si>
  <si>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</si>
  <si>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</si>
  <si>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</si>
  <si>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</si>
  <si>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</si>
  <si>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</si>
  <si>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</si>
  <si>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</si>
  <si>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</si>
  <si>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</si>
  <si>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</si>
  <si>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</si>
  <si>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</si>
  <si>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</si>
  <si>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</si>
  <si>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</si>
  <si>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</si>
  <si>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</si>
  <si>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</si>
  <si>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</si>
  <si>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</si>
  <si>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</si>
  <si>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</si>
  <si>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</si>
  <si>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</si>
  <si>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</si>
  <si>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</si>
  <si>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</si>
  <si>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</si>
  <si>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</si>
  <si>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</si>
  <si>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</si>
  <si>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</si>
  <si>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</si>
  <si>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</si>
  <si>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</si>
  <si>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</si>
  <si>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</si>
  <si>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</si>
  <si>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</si>
  <si>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</si>
  <si>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</si>
  <si>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</si>
  <si>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</si>
  <si>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</si>
  <si>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</si>
  <si>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</si>
  <si>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</si>
  <si>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</si>
  <si>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</si>
  <si>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</si>
  <si>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</si>
  <si>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</si>
  <si>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</si>
  <si>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</si>
  <si>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</si>
  <si>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</si>
  <si>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</si>
  <si>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</si>
  <si>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</si>
  <si>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</si>
  <si>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</si>
  <si>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</si>
  <si>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</si>
  <si>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</si>
  <si>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</si>
  <si>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</si>
  <si>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</si>
  <si>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</si>
  <si>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</si>
  <si>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</si>
  <si>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</si>
  <si>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</si>
  <si>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</si>
  <si>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</si>
  <si>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</si>
  <si>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</si>
  <si>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</si>
  <si>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</si>
  <si>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</si>
  <si>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</si>
  <si>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</si>
  <si>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</si>
  <si>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</si>
  <si>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</si>
  <si>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</si>
  <si>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</si>
  <si>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</si>
  <si>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</si>
  <si>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</si>
  <si>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</si>
  <si>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</si>
  <si>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</si>
  <si>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</si>
  <si>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</si>
  <si>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</si>
  <si>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</si>
  <si>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</si>
  <si>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</si>
  <si>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</si>
  <si>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</si>
  <si>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</si>
  <si>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</si>
  <si>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</si>
  <si>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</si>
  <si>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</si>
  <si>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</si>
  <si>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</si>
  <si>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</si>
  <si>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</si>
  <si>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</si>
  <si>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</si>
  <si>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</si>
  <si>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</si>
  <si>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</si>
  <si>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</si>
  <si>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</si>
  <si>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</si>
  <si>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</si>
  <si>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</si>
  <si>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</si>
  <si>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</si>
  <si>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</si>
  <si>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</si>
  <si>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</si>
  <si>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</si>
  <si>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</si>
  <si>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</si>
  <si>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</si>
  <si>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</si>
  <si>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</si>
  <si>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</si>
  <si>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</si>
  <si>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</si>
  <si>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</si>
  <si>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</si>
  <si>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</si>
  <si>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</si>
  <si>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</si>
  <si>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</si>
  <si>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</si>
  <si>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</si>
  <si>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</si>
  <si>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</si>
  <si>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</si>
  <si>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</si>
  <si>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</si>
  <si>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</si>
  <si>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</si>
  <si>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</si>
  <si>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</si>
  <si>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</si>
  <si>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</si>
  <si>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</si>
  <si>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</si>
  <si>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</si>
  <si>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</si>
  <si>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</si>
  <si>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</si>
  <si>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</si>
  <si>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</si>
  <si>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</si>
  <si>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</si>
  <si>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</si>
  <si>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</si>
  <si>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</si>
  <si>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</si>
  <si>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</si>
  <si>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</si>
  <si>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</si>
  <si>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</si>
  <si>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</si>
  <si>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</si>
  <si>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</si>
  <si>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</si>
  <si>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</si>
  <si>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</si>
  <si>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</si>
  <si>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</si>
  <si>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</si>
  <si>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</si>
  <si>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</si>
  <si>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</si>
  <si>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</si>
  <si>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</si>
  <si>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</si>
  <si>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</si>
  <si>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</si>
  <si>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</si>
  <si>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</si>
  <si>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</si>
  <si>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</si>
  <si>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</si>
  <si>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</si>
  <si>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</si>
  <si>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</si>
  <si>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</si>
  <si>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</si>
  <si>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</si>
  <si>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</si>
  <si>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</si>
  <si>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</si>
  <si>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</si>
  <si>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</si>
  <si>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</si>
  <si>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</si>
  <si>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</si>
  <si>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</si>
  <si>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</si>
  <si>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</si>
  <si>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</si>
  <si>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</si>
  <si>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</si>
  <si>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</si>
  <si>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</si>
  <si>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</si>
  <si>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</si>
  <si>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</si>
  <si>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</si>
  <si>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</si>
  <si>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</si>
  <si>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</si>
  <si>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</si>
  <si>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</si>
  <si>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</si>
  <si>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</si>
  <si>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</si>
  <si>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</si>
  <si>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</si>
  <si>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</si>
  <si>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</si>
  <si>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</si>
  <si>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</si>
  <si>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</si>
  <si>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</si>
  <si>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</si>
  <si>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</si>
  <si>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</si>
  <si>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</si>
  <si>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</si>
  <si>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</si>
  <si>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</si>
  <si>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</si>
  <si>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</si>
  <si>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</si>
  <si>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</si>
  <si>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</si>
  <si>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</si>
  <si>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</si>
  <si>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</si>
  <si>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</si>
  <si>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</si>
  <si>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</si>
  <si>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</si>
  <si>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</si>
  <si>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</si>
  <si>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</si>
  <si>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</si>
  <si>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</si>
  <si>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</si>
  <si>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</si>
  <si>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</si>
  <si>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</si>
  <si>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</si>
  <si>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</si>
  <si>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</si>
  <si>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</si>
  <si>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</si>
  <si>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</si>
  <si>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</si>
  <si>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</si>
  <si>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</si>
  <si>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</si>
  <si>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</si>
  <si>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</si>
  <si>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</si>
  <si>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</si>
  <si>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</si>
  <si>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</si>
  <si>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</si>
  <si>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</si>
  <si>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</si>
  <si>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</si>
  <si>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</si>
  <si>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</si>
  <si>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</si>
  <si>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</si>
  <si>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</si>
  <si>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</si>
  <si>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</si>
  <si>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</si>
  <si>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</si>
  <si>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</si>
  <si>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</si>
  <si>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</si>
  <si>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</si>
  <si>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</si>
  <si>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</si>
  <si>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</si>
  <si>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</si>
  <si>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</si>
  <si>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</si>
  <si>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</si>
  <si>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</si>
  <si>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</si>
  <si>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</si>
  <si>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</si>
  <si>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</si>
  <si>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</si>
  <si>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</si>
  <si>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</si>
  <si>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</si>
  <si>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</si>
  <si>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</si>
  <si>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</si>
  <si>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</si>
  <si>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</si>
  <si>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</si>
  <si>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</si>
  <si>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</si>
  <si>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</si>
  <si>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</si>
  <si>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</si>
  <si>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</si>
  <si>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</si>
  <si>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</si>
  <si>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</si>
  <si>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</si>
  <si>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</si>
  <si>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</si>
  <si>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</si>
  <si>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</si>
  <si>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</si>
  <si>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</si>
  <si>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</si>
  <si>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</si>
  <si>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</si>
  <si>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</si>
  <si>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</si>
  <si>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</si>
  <si>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</si>
  <si>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</si>
  <si>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</si>
  <si>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</si>
  <si>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</si>
  <si>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</si>
  <si>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</si>
  <si>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</si>
  <si>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</si>
  <si>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</si>
  <si>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</si>
  <si>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</si>
  <si>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</si>
  <si>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</si>
  <si>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</si>
  <si>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</si>
  <si>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</si>
  <si>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</si>
  <si>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</si>
  <si>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</si>
  <si>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</si>
  <si>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</si>
  <si>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</si>
  <si>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</si>
  <si>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</si>
  <si>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</si>
  <si>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</si>
  <si>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</si>
  <si>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</si>
  <si>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</si>
  <si>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</si>
  <si>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</si>
  <si>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</si>
  <si>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</si>
  <si>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</si>
  <si>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</si>
  <si>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</si>
  <si>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</si>
  <si>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</si>
  <si>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</si>
  <si>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</si>
  <si>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</si>
  <si>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</si>
  <si>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</si>
  <si>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</si>
  <si>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</si>
  <si>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</si>
  <si>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</si>
  <si>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</si>
  <si>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</si>
  <si>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</si>
  <si>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</si>
  <si>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</si>
  <si>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</si>
  <si>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</si>
  <si>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</si>
  <si>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</si>
  <si>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</si>
  <si>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</si>
  <si>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</si>
  <si>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</si>
  <si>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</si>
  <si>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</si>
  <si>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</si>
  <si>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</si>
  <si>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</si>
  <si>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</si>
  <si>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</si>
  <si>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</si>
  <si>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</si>
  <si>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</si>
  <si>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</si>
  <si>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</si>
  <si>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</si>
  <si>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</si>
  <si>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</si>
  <si>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</si>
  <si>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</si>
  <si>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</si>
  <si>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</si>
  <si>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</si>
  <si>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</si>
  <si>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</si>
  <si>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</si>
  <si>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</si>
  <si>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</si>
  <si>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</si>
  <si>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</si>
  <si>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</si>
  <si>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</si>
  <si>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</si>
  <si>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</si>
  <si>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</si>
  <si>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</si>
  <si>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</si>
  <si>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</si>
  <si>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</si>
  <si>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</si>
  <si>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</si>
  <si>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</si>
  <si>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</si>
  <si>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</si>
  <si>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</si>
  <si>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</si>
  <si>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</si>
  <si>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</si>
  <si>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</si>
  <si>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</si>
  <si>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</si>
  <si>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</si>
  <si>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</si>
  <si>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</si>
  <si>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</si>
  <si>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</si>
  <si>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</si>
  <si>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</si>
  <si>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</si>
  <si>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</si>
  <si>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</si>
  <si>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</si>
  <si>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</si>
  <si>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</si>
  <si>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</si>
  <si>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</si>
  <si>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</si>
  <si>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</si>
  <si>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</si>
  <si>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</si>
  <si>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</si>
  <si>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</si>
  <si>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</si>
  <si>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</si>
  <si>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</si>
  <si>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</si>
  <si>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</si>
  <si>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</si>
  <si>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</si>
  <si>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</si>
  <si>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</si>
  <si>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</si>
  <si>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</si>
  <si>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</si>
  <si>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</si>
  <si>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</si>
  <si>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</si>
  <si>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</si>
  <si>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</si>
  <si>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</si>
  <si>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</si>
  <si>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</si>
  <si>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</si>
  <si>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</si>
  <si>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</si>
  <si>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</si>
  <si>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</si>
  <si>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</si>
  <si>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</si>
  <si>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</si>
  <si>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</si>
  <si>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</si>
  <si>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</si>
  <si>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</si>
  <si>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</si>
  <si>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</si>
  <si>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</si>
  <si>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</si>
  <si>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</si>
  <si>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</si>
  <si>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</si>
  <si>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</si>
  <si>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</si>
  <si>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</si>
  <si>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</si>
  <si>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</si>
  <si>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</si>
  <si>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</si>
  <si>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</si>
  <si>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</si>
  <si>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</si>
  <si>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</si>
  <si>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</si>
  <si>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</si>
  <si>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</si>
  <si>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</si>
  <si>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</si>
  <si>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</si>
  <si>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</si>
  <si>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</si>
  <si>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</si>
  <si>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</si>
  <si>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</si>
  <si>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</si>
  <si>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</si>
  <si>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</si>
  <si>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</si>
  <si>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</si>
  <si>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</si>
  <si>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</si>
  <si>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</si>
  <si>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</si>
  <si>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</si>
  <si>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</si>
  <si>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</si>
  <si>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</si>
  <si>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</si>
  <si>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</si>
  <si>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</si>
  <si>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</si>
  <si>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</si>
  <si>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</si>
  <si>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</si>
  <si>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</si>
  <si>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</si>
  <si>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</si>
  <si>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</si>
  <si>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</si>
  <si>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</si>
  <si>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</si>
  <si>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</si>
  <si>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</si>
  <si>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</si>
  <si>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</si>
  <si>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</si>
  <si>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</si>
  <si>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</si>
  <si>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</si>
  <si>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</si>
  <si>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</si>
  <si>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</si>
  <si>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</si>
  <si>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</si>
  <si>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</si>
  <si>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</si>
  <si>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</si>
  <si>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</si>
  <si>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</si>
  <si>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</si>
  <si>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</si>
  <si>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</si>
  <si>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</si>
  <si>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</si>
  <si>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</si>
  <si>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</si>
  <si>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</si>
  <si>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</si>
  <si>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</si>
  <si>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</si>
  <si>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</si>
  <si>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</si>
  <si>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</si>
  <si>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</si>
  <si>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</si>
  <si>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</si>
  <si>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</si>
  <si>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</si>
  <si>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</si>
  <si>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</si>
  <si>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</si>
  <si>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</si>
  <si>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</si>
  <si>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</si>
  <si>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</si>
  <si>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</si>
  <si>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</si>
  <si>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</si>
  <si>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</si>
  <si>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</si>
  <si>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</si>
  <si>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</si>
  <si>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</si>
  <si>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</si>
  <si>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</si>
  <si>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</si>
  <si>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</si>
  <si>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</si>
  <si>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</si>
  <si>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</si>
  <si>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</si>
  <si>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</si>
  <si>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</si>
  <si>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</si>
  <si>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</si>
  <si>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</si>
  <si>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</si>
  <si>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</si>
  <si>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</si>
  <si>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</si>
  <si>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</si>
  <si>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</si>
  <si>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</si>
  <si>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</si>
  <si>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</si>
  <si>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</si>
  <si>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</si>
  <si>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</si>
  <si>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</si>
  <si>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</si>
  <si>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</si>
  <si>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</si>
  <si>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</si>
  <si>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</si>
  <si>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</si>
  <si>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</si>
  <si>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</si>
  <si>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</si>
  <si>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</si>
  <si>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</si>
  <si>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</si>
  <si>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</si>
  <si>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</si>
  <si>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</si>
  <si>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</si>
  <si>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</si>
  <si>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</si>
  <si>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</si>
  <si>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</si>
  <si>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</si>
  <si>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</si>
  <si>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</si>
  <si>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</si>
  <si>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</si>
  <si>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</si>
  <si>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</si>
  <si>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</si>
  <si>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</si>
  <si>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</si>
  <si>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</si>
  <si>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</si>
  <si>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</si>
  <si>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</si>
  <si>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</si>
  <si>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</si>
  <si>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</si>
  <si>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</si>
  <si>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</si>
  <si>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</si>
  <si>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</si>
  <si>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</si>
  <si>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</si>
  <si>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</si>
  <si>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</si>
  <si>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</si>
  <si>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</si>
  <si>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</si>
  <si>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</si>
  <si>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</si>
  <si>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</si>
  <si>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</si>
  <si>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</si>
  <si>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</si>
  <si>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</si>
  <si>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</si>
  <si>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</si>
  <si>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</si>
  <si>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</si>
  <si>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</si>
  <si>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</si>
  <si>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</si>
  <si>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</si>
  <si>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</si>
  <si>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</si>
  <si>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</si>
  <si>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</si>
  <si>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</si>
  <si>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</si>
  <si>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</si>
  <si>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</si>
  <si>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</si>
  <si>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</si>
  <si>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</si>
  <si>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</si>
  <si>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</si>
  <si>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</si>
  <si>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</si>
  <si>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</si>
  <si>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</si>
  <si>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</si>
  <si>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</si>
  <si>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</si>
  <si>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</si>
  <si>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</si>
  <si>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</si>
  <si>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</si>
  <si>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</si>
  <si>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</si>
  <si>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</si>
  <si>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</si>
  <si>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</si>
  <si>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</si>
  <si>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</si>
  <si>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</si>
  <si>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</si>
  <si>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</si>
  <si>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</si>
  <si>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</si>
  <si>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</si>
  <si>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</si>
  <si>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</si>
  <si>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</si>
  <si>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</si>
  <si>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</si>
  <si>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</si>
  <si>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</si>
  <si>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</si>
  <si>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</si>
  <si>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</si>
  <si>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</si>
  <si>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</si>
  <si>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</si>
  <si>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</si>
  <si>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</si>
  <si>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</si>
  <si>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</si>
  <si>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</si>
  <si>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</si>
  <si>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</si>
  <si>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</si>
  <si>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</si>
  <si>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</si>
  <si>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</si>
  <si>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</si>
  <si>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</si>
  <si>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</si>
  <si>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</si>
  <si>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</si>
  <si>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</si>
  <si>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</si>
  <si>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</si>
  <si>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</si>
  <si>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</si>
  <si>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</si>
  <si>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</si>
  <si>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</si>
  <si>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</si>
  <si>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</si>
  <si>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</si>
  <si>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</si>
  <si>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</si>
  <si>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</si>
  <si>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</si>
  <si>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</si>
  <si>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</si>
  <si>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</si>
  <si>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</si>
  <si>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</si>
  <si>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</si>
  <si>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</si>
  <si>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</si>
  <si>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</si>
  <si>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</si>
  <si>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</si>
  <si>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</si>
  <si>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</si>
  <si>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</si>
  <si>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</si>
  <si>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</si>
  <si>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</si>
  <si>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</si>
  <si>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</si>
  <si>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</si>
  <si>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</si>
  <si>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</si>
  <si>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</si>
  <si>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</si>
  <si>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</si>
  <si>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</si>
  <si>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</si>
  <si>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</si>
  <si>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</si>
  <si>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</si>
  <si>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</si>
  <si>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</si>
  <si>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</si>
  <si>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</si>
  <si>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</si>
  <si>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</si>
  <si>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</si>
  <si>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</si>
  <si>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</si>
  <si>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</si>
  <si>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</si>
  <si>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</si>
  <si>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</si>
  <si>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</si>
  <si>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</si>
  <si>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</si>
  <si>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</si>
  <si>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</si>
  <si>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</si>
  <si>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</si>
  <si>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</si>
  <si>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</si>
  <si>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</si>
  <si>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</si>
  <si>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</si>
  <si>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</si>
  <si>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</si>
  <si>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</si>
  <si>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</si>
  <si>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</si>
  <si>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</si>
  <si>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</si>
  <si>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</si>
  <si>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</si>
  <si>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</si>
  <si>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</si>
  <si>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</si>
  <si>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</si>
  <si>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</si>
  <si>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</si>
  <si>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</si>
  <si>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</si>
  <si>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</si>
  <si>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</si>
  <si>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</si>
  <si>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</si>
  <si>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</si>
  <si>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</si>
  <si>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</si>
  <si>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</si>
  <si>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</si>
  <si>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</si>
  <si>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</si>
  <si>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</si>
  <si>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</si>
  <si>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</si>
  <si>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</si>
  <si>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</si>
  <si>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</si>
  <si>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</si>
  <si>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</si>
  <si>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</si>
  <si>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</si>
  <si>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</si>
  <si>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</si>
  <si>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</si>
  <si>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</si>
  <si>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</si>
  <si>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</si>
  <si>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</si>
  <si>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</si>
  <si>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</si>
  <si>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</si>
  <si>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</si>
  <si>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</si>
  <si>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</si>
  <si>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</si>
  <si>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</si>
  <si>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</si>
  <si>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</si>
  <si>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</si>
  <si>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</si>
  <si>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</si>
  <si>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</si>
  <si>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</si>
  <si>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</si>
  <si>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</si>
  <si>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</si>
  <si>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</si>
  <si>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</si>
  <si>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</si>
  <si>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</si>
  <si>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</si>
  <si>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</si>
  <si>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</si>
  <si>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</si>
  <si>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</si>
  <si>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</si>
  <si>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</si>
  <si>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</si>
  <si>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</si>
  <si>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</si>
  <si>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</si>
  <si>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</si>
  <si>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</si>
  <si>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</si>
  <si>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</si>
  <si>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</si>
  <si>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</si>
  <si>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</si>
  <si>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</si>
  <si>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</si>
  <si>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</si>
  <si>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</si>
  <si>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</si>
  <si>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</si>
  <si>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</si>
  <si>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</si>
  <si>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</si>
  <si>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</si>
  <si>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</si>
  <si>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</si>
  <si>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</si>
  <si>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</si>
  <si>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</si>
  <si>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</si>
  <si>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</si>
  <si>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</si>
  <si>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</si>
  <si>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</si>
  <si>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</si>
  <si>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</si>
  <si>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</si>
  <si>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</si>
  <si>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</si>
  <si>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</si>
  <si>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</si>
  <si>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</si>
  <si>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</si>
  <si>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</si>
  <si>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</si>
  <si>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</si>
  <si>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</si>
  <si>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</si>
  <si>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</si>
  <si>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</si>
  <si>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</si>
  <si>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</si>
  <si>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</si>
  <si>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</si>
  <si>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</si>
  <si>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</si>
  <si>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</si>
  <si>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</si>
  <si>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</si>
  <si>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</si>
  <si>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</si>
  <si>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</si>
  <si>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</si>
  <si>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</si>
  <si>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</si>
  <si>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</si>
  <si>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</si>
  <si>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</si>
  <si>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</si>
  <si>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</si>
  <si>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</si>
  <si>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</si>
  <si>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</si>
  <si>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</si>
  <si>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</si>
  <si>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</si>
  <si>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</si>
  <si>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</si>
  <si>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</si>
  <si>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</si>
  <si>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</si>
  <si>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</si>
  <si>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</si>
  <si>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</si>
  <si>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</si>
  <si>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</si>
  <si>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</si>
  <si>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</si>
  <si>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</si>
  <si>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</si>
  <si>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</si>
  <si>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</si>
  <si>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</si>
  <si>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</si>
  <si>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</si>
  <si>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</si>
  <si>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</si>
  <si>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</si>
  <si>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</si>
  <si>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</si>
  <si>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</si>
  <si>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</si>
  <si>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</si>
  <si>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</si>
  <si>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</si>
  <si>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</si>
  <si>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</si>
  <si>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</si>
  <si>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</si>
  <si>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</si>
  <si>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</si>
  <si>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</si>
  <si>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</si>
  <si>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</si>
  <si>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</si>
  <si>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</si>
  <si>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</si>
  <si>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</si>
  <si>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</si>
  <si>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</si>
  <si>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</si>
  <si>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</si>
  <si>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</si>
  <si>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</si>
  <si>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</si>
  <si>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</si>
  <si>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</si>
  <si>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</si>
  <si>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</si>
  <si>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</si>
  <si>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</si>
  <si>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</si>
  <si>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</si>
  <si>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</si>
  <si>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</si>
  <si>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</si>
  <si>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</si>
  <si>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</si>
  <si>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</si>
  <si>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</si>
  <si>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</si>
  <si>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</si>
  <si>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</si>
  <si>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</si>
  <si>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</si>
  <si>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</si>
  <si>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</si>
  <si>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</si>
  <si>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</si>
  <si>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</si>
  <si>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</si>
  <si>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</si>
  <si>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</si>
  <si>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</si>
  <si>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</si>
  <si>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</si>
  <si>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</si>
  <si>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</si>
  <si>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</si>
  <si>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</si>
  <si>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</si>
  <si>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</si>
  <si>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</si>
  <si>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</si>
  <si>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</si>
  <si>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</si>
  <si>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</si>
  <si>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</si>
  <si>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</si>
  <si>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</si>
  <si>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</si>
  <si>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</si>
  <si>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</si>
  <si>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</si>
  <si>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</si>
  <si>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</si>
  <si>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</si>
  <si>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</si>
  <si>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</si>
  <si>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</si>
  <si>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</si>
  <si>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</si>
  <si>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</si>
  <si>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</si>
  <si>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</si>
  <si>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</si>
  <si>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</si>
  <si>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</si>
  <si>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</si>
  <si>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</si>
  <si>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</si>
  <si>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</si>
  <si>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</si>
  <si>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</si>
  <si>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</si>
  <si>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</si>
  <si>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</si>
  <si>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</si>
  <si>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</si>
  <si>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</si>
  <si>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</si>
  <si>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</si>
  <si>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</si>
  <si>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</si>
  <si>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</si>
  <si>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</si>
  <si>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</si>
  <si>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</si>
  <si>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</si>
  <si>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</si>
  <si>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</si>
  <si>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</si>
  <si>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</si>
  <si>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</si>
  <si>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</si>
  <si>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</si>
  <si>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</si>
  <si>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</si>
  <si>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</si>
  <si>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</si>
  <si>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</si>
  <si>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</si>
  <si>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</si>
  <si>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</si>
  <si>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</si>
  <si>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</si>
  <si>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</si>
  <si>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</si>
  <si>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</si>
  <si>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</si>
  <si>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</si>
  <si>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</si>
  <si>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</si>
  <si>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</si>
  <si>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</si>
  <si>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</si>
  <si>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</si>
  <si>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</si>
  <si>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</si>
  <si>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</si>
  <si>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</si>
  <si>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</si>
  <si>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</si>
  <si>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</si>
  <si>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</si>
  <si>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</si>
  <si>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</si>
  <si>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</si>
  <si>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</si>
  <si>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</si>
  <si>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</si>
  <si>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</si>
  <si>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</si>
  <si>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</si>
  <si>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</si>
  <si>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</si>
  <si>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</si>
  <si>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</si>
  <si>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</si>
  <si>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</si>
  <si>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</si>
  <si>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</si>
  <si>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</si>
  <si>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</si>
  <si>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</si>
  <si>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</si>
  <si>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</si>
  <si>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</si>
  <si>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</si>
  <si>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</si>
  <si>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</si>
  <si>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</si>
  <si>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</si>
  <si>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</si>
  <si>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</si>
  <si>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</si>
  <si>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</si>
  <si>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</si>
  <si>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</si>
  <si>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</si>
  <si>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</si>
  <si>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</si>
  <si>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</si>
  <si>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</si>
  <si>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</si>
  <si>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</si>
  <si>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</si>
  <si>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</si>
  <si>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</si>
  <si>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</si>
  <si>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</si>
  <si>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</si>
  <si>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</si>
  <si>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</si>
  <si>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</si>
  <si>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</si>
  <si>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</si>
  <si>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</si>
  <si>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</si>
  <si>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</si>
  <si>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</si>
  <si>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</si>
  <si>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</si>
  <si>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</si>
  <si>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</si>
  <si>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</si>
  <si>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</si>
  <si>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</si>
  <si>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</si>
  <si>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</si>
  <si>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</si>
  <si>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</si>
  <si>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</si>
  <si>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</si>
  <si>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</si>
  <si>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</si>
  <si>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</si>
  <si>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</si>
  <si>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</si>
  <si>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</si>
  <si>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</si>
  <si>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</si>
  <si>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</si>
  <si>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</si>
  <si>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</si>
  <si>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</si>
  <si>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</si>
  <si>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</si>
  <si>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</si>
  <si>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</si>
  <si>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</si>
  <si>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</si>
  <si>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</si>
  <si>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</si>
  <si>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</si>
  <si>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</si>
  <si>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</si>
  <si>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</si>
  <si>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</si>
  <si>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</si>
  <si>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</si>
  <si>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</si>
  <si>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</si>
  <si>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</si>
  <si>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</si>
  <si>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</si>
  <si>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</si>
  <si>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</si>
  <si>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</si>
  <si>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</si>
  <si>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</si>
  <si>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</si>
  <si>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</si>
  <si>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</si>
  <si>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</si>
  <si>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</si>
  <si>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</si>
  <si>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</si>
  <si>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</si>
  <si>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</si>
  <si>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</si>
  <si>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</si>
  <si>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</si>
  <si>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</si>
  <si>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</si>
  <si>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</si>
  <si>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</si>
  <si>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</si>
  <si>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</si>
  <si>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</si>
  <si>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</si>
  <si>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</si>
  <si>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</si>
  <si>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</si>
  <si>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</si>
  <si>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</si>
  <si>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</si>
  <si>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</si>
  <si>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</si>
  <si>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</si>
  <si>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</si>
  <si>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</si>
  <si>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</si>
  <si>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</si>
  <si>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</si>
  <si>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</si>
  <si>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</si>
  <si>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</si>
  <si>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</si>
  <si>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</si>
  <si>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</si>
  <si>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</si>
  <si>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</si>
  <si>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</si>
  <si>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</si>
  <si>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</si>
  <si>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</si>
  <si>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</si>
  <si>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</si>
  <si>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</si>
  <si>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</si>
  <si>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</si>
  <si>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</si>
  <si>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</si>
  <si>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</si>
  <si>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</si>
  <si>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</si>
  <si>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</si>
  <si>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</si>
  <si>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</si>
  <si>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</si>
  <si>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</si>
  <si>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</si>
  <si>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</si>
  <si>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</si>
  <si>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</si>
  <si>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</si>
  <si>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</si>
  <si>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</si>
  <si>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</si>
  <si>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</si>
  <si>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</si>
  <si>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</si>
  <si>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</si>
  <si>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</si>
  <si>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</si>
  <si>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</si>
  <si>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</si>
  <si>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</si>
  <si>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</si>
  <si>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</si>
  <si>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</si>
  <si>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</si>
  <si>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</si>
  <si>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</si>
  <si>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</si>
  <si>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</si>
  <si>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</si>
  <si>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</si>
  <si>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</si>
  <si>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</si>
  <si>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</si>
  <si>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</si>
  <si>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</si>
  <si>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</si>
  <si>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</si>
  <si>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</si>
  <si>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</si>
  <si>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</si>
  <si>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</si>
  <si>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</si>
  <si>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</si>
  <si>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</si>
  <si>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</si>
  <si>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</si>
  <si>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</si>
  <si>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</si>
  <si>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</si>
  <si>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</si>
  <si>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</si>
  <si>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</si>
  <si>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</si>
  <si>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</si>
  <si>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</si>
  <si>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</si>
  <si>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</si>
  <si>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</si>
  <si>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</si>
  <si>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</si>
  <si>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</si>
  <si>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</si>
  <si>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</si>
  <si>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</si>
  <si>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</si>
  <si>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</si>
  <si>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</si>
  <si>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</si>
  <si>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</si>
  <si>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</si>
  <si>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</si>
  <si>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</si>
  <si>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</si>
  <si>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</si>
  <si>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</si>
  <si>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</si>
  <si>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</si>
  <si>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</si>
  <si>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</si>
  <si>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</si>
  <si>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</si>
  <si>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</si>
  <si>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</si>
  <si>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</si>
  <si>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</si>
  <si>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</si>
  <si>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</si>
  <si>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</si>
  <si>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</si>
  <si>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</si>
  <si>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</si>
  <si>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</si>
  <si>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</si>
  <si>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</si>
  <si>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</si>
  <si>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</si>
  <si>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</si>
  <si>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</si>
  <si>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</si>
  <si>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</si>
  <si>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</si>
  <si>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</si>
  <si>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</si>
  <si>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</si>
  <si>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</si>
  <si>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</si>
  <si>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</si>
  <si>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</si>
  <si>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</si>
  <si>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</si>
  <si>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</si>
  <si>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</si>
  <si>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</si>
  <si>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</si>
  <si>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</si>
  <si>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</si>
  <si>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</si>
  <si>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</si>
  <si>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</si>
  <si>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</si>
  <si>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</si>
  <si>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</si>
  <si>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</si>
  <si>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</si>
  <si>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</si>
  <si>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</si>
  <si>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</si>
  <si>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</si>
  <si>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</si>
  <si>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</si>
  <si>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</si>
  <si>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</si>
  <si>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</si>
  <si>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</si>
  <si>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</si>
  <si>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</si>
  <si>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</si>
  <si>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</si>
  <si>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</si>
  <si>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</si>
  <si>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</si>
  <si>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</si>
  <si>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</si>
  <si>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</si>
  <si>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</si>
  <si>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</si>
  <si>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</si>
  <si>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</si>
  <si>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</si>
  <si>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</si>
  <si>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</si>
  <si>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</si>
  <si>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</si>
  <si>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</si>
  <si>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</si>
  <si>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</si>
  <si>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</si>
  <si>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</si>
  <si>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</si>
  <si>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</si>
  <si>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</si>
  <si>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</si>
  <si>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</si>
  <si>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</si>
  <si>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</si>
  <si>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</si>
  <si>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</si>
  <si>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</si>
  <si>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</si>
  <si>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</si>
  <si>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</si>
  <si>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</si>
  <si>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</si>
  <si>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</si>
  <si>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</si>
  <si>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</si>
  <si>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</si>
  <si>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</si>
  <si>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</si>
  <si>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</si>
  <si>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</si>
  <si>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</si>
  <si>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</si>
  <si>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</si>
  <si>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</si>
  <si>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</si>
  <si>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</si>
  <si>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</si>
  <si>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</si>
  <si>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</si>
  <si>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</si>
  <si>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</si>
  <si>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</si>
  <si>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</si>
  <si>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</si>
  <si>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</si>
  <si>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</si>
  <si>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</si>
  <si>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</si>
  <si>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</si>
  <si>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</si>
  <si>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</si>
  <si>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</si>
  <si>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</si>
  <si>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</si>
  <si>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</si>
  <si>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</si>
  <si>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</si>
  <si>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</si>
  <si>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</si>
  <si>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</si>
  <si>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</si>
  <si>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</si>
  <si>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</si>
  <si>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</si>
  <si>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</si>
  <si>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</si>
  <si>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</si>
  <si>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</si>
  <si>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</si>
  <si>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</si>
  <si>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</si>
  <si>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</si>
  <si>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</si>
  <si>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</si>
  <si>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</si>
  <si>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</si>
  <si>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</si>
  <si>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</si>
  <si>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</si>
  <si>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</si>
  <si>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</si>
  <si>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</si>
  <si>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</si>
  <si>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</si>
  <si>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</si>
  <si>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</si>
  <si>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</si>
  <si>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</si>
  <si>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</si>
  <si>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</si>
  <si>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</si>
  <si>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</si>
  <si>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</si>
  <si>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</si>
  <si>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</si>
  <si>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</si>
  <si>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</si>
  <si>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</si>
  <si>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</si>
  <si>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</si>
  <si>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</si>
  <si>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</si>
  <si>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</si>
  <si>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</si>
  <si>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</si>
  <si>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</si>
  <si>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</si>
  <si>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</si>
  <si>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</si>
  <si>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</si>
  <si>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</si>
  <si>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</si>
  <si>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</si>
  <si>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</si>
  <si>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</si>
  <si>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</si>
  <si>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</si>
  <si>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</si>
  <si>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</si>
  <si>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</si>
  <si>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</si>
  <si>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</si>
  <si>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</si>
  <si>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</si>
  <si>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</si>
  <si>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</si>
  <si>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</si>
  <si>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</si>
  <si>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</si>
  <si>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</si>
  <si>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</si>
  <si>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</si>
  <si>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</si>
  <si>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</si>
  <si>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</si>
  <si>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</si>
  <si>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</si>
  <si>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</si>
  <si>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</si>
  <si>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</si>
  <si>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</si>
  <si>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</si>
  <si>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</si>
  <si>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</si>
  <si>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</si>
  <si>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</si>
  <si>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</si>
  <si>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</si>
  <si>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</si>
  <si>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</si>
  <si>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</si>
  <si>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</si>
  <si>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</si>
  <si>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</si>
  <si>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</si>
  <si>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</si>
  <si>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</si>
  <si>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</si>
  <si>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</si>
  <si>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</si>
  <si>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</si>
  <si>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</si>
  <si>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</si>
  <si>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</si>
  <si>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</si>
  <si>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</si>
  <si>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</si>
  <si>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</si>
  <si>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</si>
  <si>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</si>
  <si>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</si>
  <si>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</si>
  <si>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</si>
  <si>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</si>
  <si>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</si>
  <si>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</si>
  <si>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</si>
  <si>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</si>
  <si>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</si>
  <si>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</si>
  <si>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</si>
  <si>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</si>
  <si>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</si>
  <si>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</si>
  <si>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</si>
  <si>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</si>
  <si>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</si>
  <si>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</si>
  <si>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</si>
  <si>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</si>
  <si>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</si>
  <si>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</si>
  <si>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</si>
  <si>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</si>
  <si>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</si>
  <si>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</si>
  <si>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</si>
  <si>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</si>
  <si>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</si>
  <si>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</si>
  <si>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</si>
  <si>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</si>
  <si>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</si>
  <si>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</si>
  <si>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</si>
  <si>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</si>
  <si>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</si>
  <si>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</si>
  <si>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</si>
  <si>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</si>
  <si>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</si>
  <si>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</si>
  <si>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</si>
  <si>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</si>
  <si>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</si>
  <si>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</si>
  <si>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</si>
  <si>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</si>
  <si>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</si>
  <si>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</si>
  <si>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</si>
  <si>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</si>
  <si>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</si>
  <si>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</si>
  <si>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</si>
  <si>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</si>
  <si>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</si>
  <si>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</si>
  <si>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</si>
  <si>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</si>
  <si>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</si>
  <si>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</si>
  <si>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</si>
  <si>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</si>
  <si>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</si>
  <si>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</si>
  <si>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</si>
  <si>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</si>
  <si>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</si>
  <si>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</si>
  <si>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</si>
  <si>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</si>
  <si>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</si>
  <si>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</si>
  <si>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</si>
  <si>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</si>
  <si>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</si>
  <si>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</si>
  <si>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</si>
  <si>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</si>
  <si>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</si>
  <si>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</si>
  <si>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</si>
  <si>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</si>
  <si>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</si>
  <si>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</si>
  <si>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</si>
  <si>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</si>
  <si>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</si>
  <si>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</si>
  <si>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</si>
  <si>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</si>
  <si>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</si>
  <si>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</si>
  <si>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</si>
  <si>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</si>
  <si>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</si>
  <si>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</si>
  <si>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</si>
  <si>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</si>
  <si>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</si>
  <si>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</si>
  <si>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</si>
  <si>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</si>
  <si>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</si>
  <si>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</si>
  <si>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</si>
  <si>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</si>
  <si>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</si>
  <si>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</si>
  <si>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</si>
  <si>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</si>
  <si>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</si>
  <si>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</si>
  <si>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</si>
  <si>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</si>
  <si>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</si>
  <si>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</si>
  <si>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</si>
  <si>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</si>
  <si>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</si>
  <si>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</si>
  <si>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</si>
  <si>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</si>
  <si>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</si>
  <si>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</si>
  <si>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</si>
  <si>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</si>
  <si>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</si>
  <si>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</si>
  <si>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</si>
  <si>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</si>
  <si>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</si>
  <si>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</si>
  <si>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</si>
  <si>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</si>
  <si>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</si>
  <si>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</si>
  <si>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</si>
  <si>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</si>
  <si>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</si>
  <si>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</si>
  <si>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</si>
  <si>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</si>
  <si>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</si>
  <si>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</si>
  <si>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</si>
  <si>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</si>
  <si>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</si>
  <si>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</si>
  <si>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</si>
  <si>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</si>
  <si>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</si>
  <si>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</si>
  <si>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</si>
  <si>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</si>
  <si>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</si>
  <si>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</si>
  <si>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</si>
  <si>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</si>
  <si>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</si>
  <si>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</si>
  <si>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</si>
  <si>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</si>
  <si>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</si>
  <si>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</si>
  <si>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</si>
  <si>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</si>
  <si>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</si>
  <si>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</si>
  <si>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</si>
  <si>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</si>
  <si>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</si>
  <si>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</si>
  <si>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</si>
  <si>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</si>
  <si>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</si>
  <si>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</si>
  <si>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</si>
  <si>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</si>
  <si>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</si>
  <si>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</si>
  <si>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</si>
  <si>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</si>
  <si>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</si>
  <si>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</si>
  <si>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</si>
  <si>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</si>
  <si>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</si>
  <si>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</si>
  <si>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</si>
  <si>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</si>
  <si>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</si>
  <si>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</si>
  <si>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</si>
  <si>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</si>
  <si>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</si>
  <si>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</si>
  <si>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</si>
  <si>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</si>
  <si>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</si>
  <si>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</si>
  <si>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</si>
  <si>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</si>
  <si>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</si>
  <si>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</si>
  <si>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</si>
  <si>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</si>
  <si>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</si>
  <si>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</si>
  <si>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</si>
  <si>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</si>
  <si>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</si>
  <si>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</si>
  <si>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</si>
  <si>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</si>
  <si>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</si>
  <si>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</si>
  <si>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</si>
  <si>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</si>
  <si>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</si>
  <si>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</si>
  <si>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</si>
  <si>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</si>
  <si>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</si>
  <si>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</si>
  <si>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</si>
  <si>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</si>
  <si>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</si>
  <si>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</si>
  <si>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</si>
  <si>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</si>
  <si>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</si>
  <si>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</si>
  <si>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</si>
  <si>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</si>
  <si>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</si>
  <si>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</si>
  <si>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</si>
  <si>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</si>
  <si>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</si>
  <si>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</si>
  <si>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</si>
  <si>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</si>
  <si>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</si>
  <si>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</si>
  <si>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</si>
  <si>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</si>
  <si>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</si>
  <si>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</si>
  <si>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</si>
  <si>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</si>
  <si>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</si>
  <si>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</si>
  <si>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</si>
  <si>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</si>
  <si>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</si>
  <si>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</si>
  <si>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</si>
  <si>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</si>
  <si>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</si>
  <si>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</si>
  <si>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</si>
  <si>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</si>
  <si>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</si>
  <si>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</si>
  <si>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</si>
  <si>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</si>
  <si>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</si>
  <si>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</si>
  <si>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</si>
  <si>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</si>
  <si>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</si>
  <si>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</si>
  <si>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</si>
  <si>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</si>
  <si>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</si>
  <si>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</si>
  <si>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</si>
  <si>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</si>
  <si>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</si>
  <si>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</si>
  <si>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</si>
  <si>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</si>
  <si>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</si>
  <si>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</si>
  <si>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</si>
  <si>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</si>
  <si>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</si>
  <si>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</si>
  <si>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</si>
  <si>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</si>
  <si>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</si>
  <si>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</si>
  <si>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</si>
  <si>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</si>
  <si>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</si>
  <si>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</si>
  <si>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</si>
  <si>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</si>
  <si>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</si>
  <si>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</si>
  <si>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</si>
  <si>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</si>
  <si>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</si>
  <si>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</si>
  <si>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</si>
  <si>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</si>
  <si>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</si>
  <si>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</si>
  <si>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</si>
  <si>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</si>
  <si>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</si>
  <si>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</si>
  <si>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</si>
  <si>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</si>
  <si>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</si>
  <si>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</si>
  <si>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</si>
  <si>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</si>
  <si>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</si>
  <si>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</si>
  <si>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</si>
  <si>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</si>
  <si>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</si>
  <si>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</si>
  <si>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</si>
  <si>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</si>
  <si>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</si>
  <si>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</si>
  <si>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</si>
  <si>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</si>
  <si>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</si>
  <si>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</si>
  <si>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</si>
  <si>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</si>
  <si>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</si>
  <si>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</si>
  <si>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</si>
  <si>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</si>
  <si>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</si>
  <si>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</si>
  <si>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</si>
  <si>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</si>
  <si>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</si>
  <si>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</si>
  <si>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</si>
  <si>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</si>
  <si>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</si>
  <si>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</si>
  <si>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</si>
  <si>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</si>
  <si>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</si>
  <si>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</si>
  <si>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</si>
  <si>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</si>
  <si>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</si>
  <si>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</si>
  <si>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</si>
  <si>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</si>
  <si>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</si>
  <si>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</si>
  <si>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</si>
  <si>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</si>
  <si>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</si>
  <si>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</si>
  <si>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</si>
  <si>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</si>
  <si>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</si>
  <si>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</si>
  <si>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</si>
  <si>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</si>
  <si>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</si>
  <si>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</si>
  <si>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</si>
  <si>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</si>
  <si>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</si>
  <si>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</si>
  <si>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</si>
  <si>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</si>
  <si>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</si>
  <si>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</si>
  <si>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</si>
  <si>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</si>
  <si>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</si>
  <si>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</si>
  <si>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</si>
  <si>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</si>
  <si>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</si>
  <si>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</si>
  <si>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</si>
  <si>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</si>
  <si>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</si>
  <si>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</si>
  <si>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</si>
  <si>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</si>
  <si>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</si>
  <si>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</si>
  <si>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</si>
  <si>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</si>
  <si>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</si>
  <si>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</si>
  <si>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</si>
  <si>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</si>
  <si>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</si>
  <si>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</si>
  <si>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</si>
  <si>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</si>
  <si>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</si>
  <si>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</si>
  <si>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</si>
  <si>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</si>
  <si>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</si>
  <si>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</si>
  <si>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</si>
  <si>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</si>
  <si>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</si>
  <si>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</si>
  <si>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</si>
  <si>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</si>
  <si>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</si>
  <si>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</si>
  <si>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</si>
  <si>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</si>
  <si>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</si>
  <si>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</si>
  <si>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</si>
  <si>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</si>
  <si>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</si>
  <si>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</si>
  <si>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</si>
  <si>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</si>
  <si>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</si>
  <si>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</si>
  <si>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</si>
  <si>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</si>
  <si>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</si>
  <si>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</si>
  <si>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</si>
  <si>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</si>
  <si>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</si>
  <si>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</si>
  <si>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</si>
  <si>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</si>
  <si>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</si>
  <si>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</si>
  <si>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</si>
  <si>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</si>
  <si>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</si>
  <si>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</si>
  <si>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</si>
  <si>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</si>
  <si>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</si>
  <si>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</si>
  <si>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</si>
  <si>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</si>
  <si>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</si>
  <si>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</si>
  <si>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</si>
  <si>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</si>
  <si>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</si>
  <si>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</si>
  <si>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</si>
  <si>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</si>
  <si>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</si>
  <si>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</si>
  <si>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</si>
  <si>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</si>
  <si>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</si>
  <si>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</si>
  <si>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</si>
  <si>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</si>
  <si>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</si>
  <si>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</si>
  <si>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</si>
  <si>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</si>
  <si>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</si>
  <si>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</si>
  <si>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</si>
  <si>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</si>
  <si>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</si>
  <si>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</si>
  <si>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</si>
  <si>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</si>
  <si>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</si>
  <si>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</si>
  <si>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</si>
  <si>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</si>
  <si>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</si>
  <si>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</si>
  <si>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</si>
  <si>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</si>
  <si>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</si>
  <si>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</si>
  <si>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</si>
  <si>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</si>
  <si>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</si>
  <si>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</si>
  <si>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</si>
  <si>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</si>
  <si>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</si>
  <si>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</si>
  <si>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</si>
  <si>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</si>
  <si>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</si>
  <si>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</si>
  <si>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</si>
  <si>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</si>
  <si>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</si>
  <si>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</si>
  <si>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</si>
  <si>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</si>
  <si>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</si>
  <si>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</si>
  <si>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</si>
  <si>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</si>
  <si>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</si>
  <si>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</si>
  <si>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</si>
  <si>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</si>
  <si>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</si>
  <si>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</si>
  <si>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</si>
  <si>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</si>
  <si>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</si>
  <si>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</si>
  <si>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</si>
  <si>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</si>
  <si>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</si>
  <si>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</si>
  <si>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</si>
  <si>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</si>
  <si>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</si>
  <si>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</si>
  <si>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</si>
  <si>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</si>
  <si>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</si>
  <si>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</si>
  <si>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</si>
  <si>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</si>
  <si>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</si>
  <si>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</si>
  <si>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</si>
  <si>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</si>
  <si>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</si>
  <si>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</si>
  <si>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</si>
  <si>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</si>
  <si>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</si>
  <si>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</si>
  <si>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</si>
  <si>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</si>
  <si>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</si>
  <si>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</si>
  <si>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</si>
  <si>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</si>
  <si>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</si>
  <si>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</si>
  <si>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</si>
  <si>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</si>
  <si>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</si>
  <si>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</si>
  <si>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</si>
  <si>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</si>
  <si>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</si>
  <si>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</si>
  <si>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</si>
  <si>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</si>
  <si>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</si>
  <si>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</si>
  <si>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</si>
  <si>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</si>
  <si>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</si>
  <si>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</si>
  <si>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</si>
  <si>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</si>
  <si>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</si>
  <si>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</si>
  <si>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</si>
  <si>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</si>
  <si>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</si>
  <si>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</si>
  <si>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</si>
  <si>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</si>
  <si>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</si>
  <si>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</si>
  <si>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</si>
  <si>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</si>
  <si>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</si>
  <si>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</si>
  <si>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</si>
  <si>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</si>
  <si>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</si>
  <si>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</si>
  <si>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</si>
  <si>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</si>
  <si>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</si>
  <si>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</si>
  <si>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</si>
  <si>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</si>
  <si>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</si>
  <si>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</si>
  <si>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</si>
  <si>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</si>
  <si>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</si>
  <si>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</si>
  <si>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</si>
  <si>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</si>
  <si>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</si>
  <si>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</si>
  <si>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</si>
  <si>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</si>
  <si>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</si>
  <si>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</si>
  <si>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</si>
  <si>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</si>
  <si>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</si>
  <si>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</si>
  <si>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</si>
  <si>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</si>
  <si>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</si>
  <si>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</si>
  <si>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</si>
  <si>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</si>
  <si>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</si>
  <si>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</si>
  <si>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</si>
  <si>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</si>
  <si>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</si>
  <si>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</si>
  <si>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</si>
  <si>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</si>
  <si>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</si>
  <si>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</si>
  <si>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</si>
  <si>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</si>
  <si>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</si>
  <si>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</si>
  <si>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</si>
  <si>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</si>
  <si>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</si>
  <si>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</si>
  <si>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</si>
  <si>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</si>
  <si>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</si>
  <si>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</si>
  <si>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</si>
  <si>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</si>
  <si>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</si>
  <si>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</si>
  <si>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</si>
  <si>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</si>
  <si>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</si>
  <si>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</si>
  <si>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</si>
  <si>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</si>
  <si>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</si>
  <si>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</si>
  <si>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</si>
  <si>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</si>
  <si>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</si>
  <si>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</si>
  <si>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</si>
  <si>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</si>
  <si>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</si>
  <si>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</si>
  <si>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</si>
  <si>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</si>
  <si>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</si>
  <si>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</si>
  <si>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</si>
  <si>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</si>
  <si>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</si>
  <si>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</si>
  <si>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</si>
  <si>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</si>
  <si>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</si>
  <si>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</si>
  <si>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</si>
  <si>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</si>
  <si>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</si>
  <si>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</si>
  <si>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</si>
  <si>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</si>
  <si>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</si>
  <si>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</si>
  <si>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</si>
  <si>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</si>
  <si>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</si>
  <si>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</si>
  <si>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</si>
  <si>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</si>
  <si>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</si>
  <si>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</si>
  <si>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</si>
  <si>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</si>
  <si>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</si>
  <si>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</si>
  <si>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</si>
  <si>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</si>
  <si>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</si>
  <si>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</si>
  <si>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</si>
  <si>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</si>
  <si>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</si>
  <si>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</si>
  <si>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</si>
  <si>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</si>
  <si>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</si>
  <si>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</si>
  <si>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</si>
  <si>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</si>
  <si>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</si>
  <si>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</si>
  <si>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</si>
  <si>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</si>
  <si>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</si>
  <si>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</si>
  <si>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</si>
  <si>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</si>
  <si>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</si>
  <si>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</si>
  <si>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</si>
  <si>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</si>
  <si>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</si>
  <si>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</si>
  <si>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</si>
  <si>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</si>
  <si>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</si>
  <si>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</si>
  <si>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</si>
  <si>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</si>
  <si>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</si>
  <si>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</si>
  <si>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</si>
  <si>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</si>
  <si>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</si>
  <si>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</si>
  <si>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</si>
  <si>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</si>
  <si>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</si>
  <si>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</si>
  <si>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</si>
  <si>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</si>
  <si>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</si>
  <si>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</si>
  <si>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</si>
  <si>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</si>
  <si>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</si>
  <si>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</si>
  <si>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</si>
  <si>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</si>
  <si>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</si>
  <si>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</si>
  <si>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</si>
  <si>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</si>
  <si>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</si>
  <si>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</si>
  <si>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</si>
  <si>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</si>
  <si>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</si>
  <si>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</si>
  <si>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</si>
  <si>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</si>
  <si>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</si>
  <si>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</si>
  <si>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</si>
  <si>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</si>
  <si>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</si>
  <si>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</si>
  <si>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</si>
  <si>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</si>
  <si>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</si>
  <si>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</si>
  <si>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</si>
  <si>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</si>
  <si>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</si>
  <si>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</si>
  <si>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</si>
  <si>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</si>
  <si>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</si>
  <si>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</si>
  <si>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</si>
  <si>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</si>
  <si>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</si>
  <si>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</si>
  <si>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</si>
  <si>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</si>
  <si>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</si>
  <si>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</si>
  <si>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</si>
  <si>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</si>
  <si>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</si>
  <si>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</si>
  <si>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</si>
  <si>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</si>
  <si>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</si>
  <si>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</si>
  <si>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</si>
  <si>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</si>
  <si>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</si>
  <si>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</si>
  <si>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</si>
  <si>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</si>
  <si>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</si>
  <si>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</si>
  <si>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</si>
  <si>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</si>
  <si>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</si>
  <si>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</si>
  <si>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</si>
  <si>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</si>
  <si>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</si>
  <si>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</si>
  <si>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</si>
  <si>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02332264</t>
  </si>
  <si>
    <t>070081981</t>
  </si>
  <si>
    <t>95193122518</t>
  </si>
  <si>
    <t>IVKOM-PLIN d.o.o.</t>
  </si>
  <si>
    <t>IVANEC</t>
  </si>
  <si>
    <t>V.NAZORA 96 B</t>
  </si>
  <si>
    <t>ivkom.plin@ivkom.plin.hr</t>
  </si>
  <si>
    <t>www.ivkom.plin.hr</t>
  </si>
  <si>
    <t>DA</t>
  </si>
  <si>
    <t>MARTINČEVIĆ SLAVA</t>
  </si>
  <si>
    <t>042770574</t>
  </si>
  <si>
    <t>042781307</t>
  </si>
  <si>
    <t>slavica@ivkom.hr</t>
  </si>
  <si>
    <t>DARKO PUTAR</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</si>
</sst>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6">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0" fillId="20" borderId="1" applyNumberFormat="0" applyFont="0" applyAlignment="0" applyProtection="0"/>
    <xf numFmtId="0" fontId="91" fillId="21" borderId="0" applyNumberFormat="0" applyBorder="0" applyAlignment="0" applyProtection="0"/>
    <xf numFmtId="0" fontId="4" fillId="0" borderId="0" applyNumberFormat="0" applyFill="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2" fillId="28" borderId="2" applyNumberFormat="0" applyAlignment="0" applyProtection="0"/>
    <xf numFmtId="0" fontId="93" fillId="28" borderId="3" applyNumberFormat="0" applyAlignment="0" applyProtection="0"/>
    <xf numFmtId="0" fontId="94" fillId="29" borderId="0" applyNumberFormat="0" applyBorder="0" applyAlignment="0" applyProtection="0"/>
    <xf numFmtId="0" fontId="95" fillId="0" borderId="0" applyNumberFormat="0" applyFill="0" applyBorder="0" applyAlignment="0" applyProtection="0"/>
    <xf numFmtId="0" fontId="96" fillId="0" borderId="4" applyNumberFormat="0" applyFill="0" applyAlignment="0" applyProtection="0"/>
    <xf numFmtId="0" fontId="97" fillId="0" borderId="5" applyNumberFormat="0" applyFill="0" applyAlignment="0" applyProtection="0"/>
    <xf numFmtId="0" fontId="98" fillId="0" borderId="6" applyNumberFormat="0" applyFill="0" applyAlignment="0" applyProtection="0"/>
    <xf numFmtId="0" fontId="98" fillId="0" borderId="0" applyNumberFormat="0" applyFill="0" applyBorder="0" applyAlignment="0" applyProtection="0"/>
    <xf numFmtId="0" fontId="99"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100" fillId="0" borderId="7" applyNumberFormat="0" applyFill="0" applyAlignment="0" applyProtection="0"/>
    <xf numFmtId="0" fontId="6" fillId="0" borderId="0" applyNumberFormat="0" applyFill="0" applyBorder="0" applyAlignment="0" applyProtection="0"/>
    <xf numFmtId="0" fontId="101" fillId="31" borderId="8"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2">
      <alignment/>
      <protection/>
    </xf>
    <xf numFmtId="0" fontId="24" fillId="0" borderId="19" xfId="52" applyFont="1" applyBorder="1" applyAlignment="1">
      <alignment horizontal="right" vertical="center"/>
      <protection/>
    </xf>
    <xf numFmtId="0" fontId="24" fillId="0" borderId="20" xfId="52"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6" fillId="0" borderId="28"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1" xfId="52" applyFont="1" applyBorder="1" applyAlignment="1">
      <alignment horizontal="left" vertical="center"/>
      <protection/>
    </xf>
    <xf numFmtId="0" fontId="24" fillId="0" borderId="32" xfId="52" applyFont="1" applyBorder="1" applyAlignment="1">
      <alignment horizontal="left" vertical="center"/>
      <protection/>
    </xf>
    <xf numFmtId="0" fontId="33" fillId="37" borderId="33" xfId="52" applyFont="1" applyFill="1" applyBorder="1" applyAlignment="1">
      <alignment horizontal="center" vertical="center" wrapText="1"/>
      <protection/>
    </xf>
    <xf numFmtId="0" fontId="33" fillId="37" borderId="34" xfId="52" applyFont="1" applyFill="1" applyBorder="1" applyAlignment="1">
      <alignment horizontal="center" vertical="center" wrapText="1"/>
      <protection/>
    </xf>
    <xf numFmtId="0" fontId="40" fillId="0" borderId="35" xfId="52" applyFont="1" applyBorder="1" applyAlignment="1">
      <alignment horizontal="center" vertical="center"/>
      <protection/>
    </xf>
    <xf numFmtId="0" fontId="40" fillId="0" borderId="19" xfId="52" applyFont="1" applyBorder="1" applyAlignment="1">
      <alignment horizontal="center" vertical="center"/>
      <protection/>
    </xf>
    <xf numFmtId="0" fontId="41" fillId="0" borderId="19" xfId="52" applyFont="1" applyBorder="1" applyAlignment="1">
      <alignment horizontal="center" vertical="center"/>
      <protection/>
    </xf>
    <xf numFmtId="0" fontId="41" fillId="0" borderId="31" xfId="52" applyFont="1" applyBorder="1" applyAlignment="1">
      <alignment horizontal="left" vertical="center"/>
      <protection/>
    </xf>
    <xf numFmtId="0" fontId="41" fillId="0" borderId="20" xfId="52" applyFont="1" applyBorder="1" applyAlignment="1">
      <alignment horizontal="center" vertical="center"/>
      <protection/>
    </xf>
    <xf numFmtId="0" fontId="40" fillId="0" borderId="36" xfId="52" applyFont="1" applyBorder="1" applyAlignment="1">
      <alignment horizontal="left" vertical="center"/>
      <protection/>
    </xf>
    <xf numFmtId="0" fontId="40" fillId="0" borderId="31" xfId="52" applyFont="1" applyBorder="1" applyAlignment="1">
      <alignment horizontal="left" vertical="center"/>
      <protection/>
    </xf>
    <xf numFmtId="0" fontId="41" fillId="0" borderId="19" xfId="0" applyFont="1" applyBorder="1" applyAlignment="1">
      <alignment horizontal="center" vertical="center"/>
    </xf>
    <xf numFmtId="0" fontId="38"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7" xfId="35" applyFont="1" applyFill="1" applyBorder="1" applyAlignment="1" applyProtection="1">
      <alignment horizontal="center" vertical="center" shrinkToFit="1"/>
      <protection/>
    </xf>
    <xf numFmtId="0" fontId="42" fillId="39" borderId="38" xfId="35" applyFont="1" applyFill="1" applyBorder="1" applyAlignment="1" applyProtection="1">
      <alignment horizontal="center" vertical="center" shrinkToFit="1"/>
      <protection/>
    </xf>
    <xf numFmtId="0" fontId="38" fillId="39" borderId="39" xfId="35" applyFont="1" applyFill="1" applyBorder="1" applyAlignment="1" applyProtection="1">
      <alignment horizontal="center" vertical="center" shrinkToFit="1"/>
      <protection/>
    </xf>
    <xf numFmtId="0" fontId="42" fillId="39" borderId="40" xfId="35" applyFont="1" applyFill="1" applyBorder="1" applyAlignment="1" applyProtection="1">
      <alignment horizontal="center" vertical="center" shrinkToFit="1"/>
      <protection/>
    </xf>
    <xf numFmtId="0" fontId="38" fillId="39" borderId="41" xfId="35" applyFont="1" applyFill="1" applyBorder="1" applyAlignment="1" applyProtection="1">
      <alignment horizontal="center" vertical="center" shrinkToFit="1"/>
      <protection/>
    </xf>
    <xf numFmtId="0" fontId="38" fillId="39" borderId="42" xfId="35" applyFont="1" applyFill="1" applyBorder="1" applyAlignment="1" applyProtection="1">
      <alignment horizontal="center" vertical="center" shrinkToFit="1"/>
      <protection/>
    </xf>
    <xf numFmtId="0" fontId="33" fillId="39" borderId="42" xfId="35" applyFont="1" applyFill="1" applyBorder="1" applyAlignment="1" applyProtection="1">
      <alignment horizontal="center" vertical="center" shrinkToFit="1"/>
      <protection/>
    </xf>
    <xf numFmtId="0" fontId="0" fillId="0" borderId="27" xfId="0" applyBorder="1" applyAlignment="1">
      <alignment horizontal="center" vertical="center"/>
    </xf>
    <xf numFmtId="0" fontId="37" fillId="37" borderId="43" xfId="0" applyFont="1" applyFill="1" applyBorder="1" applyAlignment="1">
      <alignment horizontal="center" vertical="center"/>
    </xf>
    <xf numFmtId="0" fontId="37" fillId="37" borderId="44" xfId="0" applyFont="1" applyFill="1" applyBorder="1" applyAlignment="1">
      <alignment horizontal="center" vertical="center"/>
    </xf>
    <xf numFmtId="0" fontId="38" fillId="37" borderId="43" xfId="0" applyFont="1" applyFill="1" applyBorder="1" applyAlignment="1">
      <alignment horizontal="center" vertical="center" wrapText="1"/>
    </xf>
    <xf numFmtId="0" fontId="37" fillId="37" borderId="43"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7"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3" xfId="0" applyFont="1" applyFill="1" applyBorder="1" applyAlignment="1" applyProtection="1">
      <alignment horizontal="center" vertical="center" wrapText="1"/>
      <protection hidden="1"/>
    </xf>
    <xf numFmtId="0" fontId="37" fillId="37" borderId="43"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protection hidden="1"/>
    </xf>
    <xf numFmtId="0" fontId="37" fillId="37" borderId="46" xfId="0" applyFont="1" applyFill="1" applyBorder="1" applyAlignment="1" applyProtection="1">
      <alignment horizontal="center" vertical="center" wrapText="1"/>
      <protection hidden="1"/>
    </xf>
    <xf numFmtId="0" fontId="36" fillId="0" borderId="28" xfId="0" applyFont="1" applyBorder="1" applyAlignment="1" applyProtection="1">
      <alignment horizontal="center" vertical="center"/>
      <protection hidden="1" locked="0"/>
    </xf>
    <xf numFmtId="0" fontId="45" fillId="39" borderId="37" xfId="35" applyFont="1" applyFill="1" applyBorder="1" applyAlignment="1" applyProtection="1">
      <alignment horizontal="center" vertical="center" shrinkToFit="1"/>
      <protection/>
    </xf>
    <xf numFmtId="0" fontId="33"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5" xfId="0" applyNumberFormat="1" applyFont="1" applyFill="1" applyBorder="1" applyAlignment="1">
      <alignment horizontal="center" vertical="center" wrapText="1"/>
    </xf>
    <xf numFmtId="49" fontId="37" fillId="37" borderId="45"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20" fillId="40" borderId="27" xfId="0" applyFont="1" applyFill="1" applyBorder="1" applyAlignment="1">
      <alignment horizontal="center" vertical="center"/>
    </xf>
    <xf numFmtId="0" fontId="0" fillId="0" borderId="0" xfId="0" applyAlignment="1" applyProtection="1">
      <alignment wrapText="1"/>
      <protection hidden="1"/>
    </xf>
    <xf numFmtId="0" fontId="11" fillId="0" borderId="47"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protection hidden="1"/>
    </xf>
    <xf numFmtId="0" fontId="25" fillId="0" borderId="48"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7" fillId="0" borderId="23" xfId="0" applyFont="1" applyBorder="1" applyAlignment="1" applyProtection="1">
      <alignment horizontal="right"/>
      <protection hidden="1"/>
    </xf>
    <xf numFmtId="0" fontId="7" fillId="0" borderId="23" xfId="0" applyFont="1" applyBorder="1" applyAlignment="1" applyProtection="1">
      <alignment/>
      <protection hidden="1"/>
    </xf>
    <xf numFmtId="0" fontId="7" fillId="0" borderId="23" xfId="0" applyFont="1" applyBorder="1" applyAlignment="1" applyProtection="1">
      <alignment horizontal="left"/>
      <protection hidden="1"/>
    </xf>
    <xf numFmtId="0" fontId="0" fillId="0" borderId="23"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49" xfId="0" applyFont="1" applyFill="1" applyBorder="1" applyAlignment="1" applyProtection="1">
      <alignment horizontal="center" vertical="center"/>
      <protection locked="0"/>
    </xf>
    <xf numFmtId="1" fontId="34" fillId="35" borderId="49" xfId="0" applyNumberFormat="1" applyFont="1" applyFill="1" applyBorder="1" applyAlignment="1" applyProtection="1">
      <alignment horizontal="right" vertical="center" shrinkToFit="1"/>
      <protection locked="0"/>
    </xf>
    <xf numFmtId="3" fontId="15" fillId="35" borderId="49" xfId="0" applyNumberFormat="1" applyFont="1" applyFill="1" applyBorder="1" applyAlignment="1" applyProtection="1">
      <alignment horizontal="center" vertical="center"/>
      <protection locked="0"/>
    </xf>
    <xf numFmtId="1" fontId="15" fillId="35" borderId="49" xfId="0" applyNumberFormat="1" applyFont="1" applyFill="1" applyBorder="1" applyAlignment="1" applyProtection="1">
      <alignment horizontal="center" vertical="center"/>
      <protection locked="0"/>
    </xf>
    <xf numFmtId="49" fontId="15" fillId="35" borderId="49" xfId="0" applyNumberFormat="1" applyFont="1" applyFill="1" applyBorder="1" applyAlignment="1" applyProtection="1">
      <alignment horizontal="center" vertical="center"/>
      <protection locked="0"/>
    </xf>
    <xf numFmtId="0" fontId="15" fillId="35" borderId="49"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7" xfId="0" applyFont="1" applyBorder="1" applyAlignment="1">
      <alignment horizontal="center" vertical="center"/>
    </xf>
    <xf numFmtId="0" fontId="41"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8" fillId="0" borderId="53" xfId="0" applyNumberFormat="1" applyFont="1" applyBorder="1" applyAlignment="1" applyProtection="1">
      <alignment horizontal="right" vertical="center" wrapText="1"/>
      <protection hidden="1"/>
    </xf>
    <xf numFmtId="8" fontId="8"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8" fillId="0" borderId="55" xfId="0" applyNumberFormat="1" applyFont="1" applyBorder="1" applyAlignment="1" applyProtection="1">
      <alignment horizontal="right" vertical="center" wrapText="1"/>
      <protection hidden="1"/>
    </xf>
    <xf numFmtId="8" fontId="8"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8" fillId="0" borderId="57" xfId="0" applyNumberFormat="1" applyFont="1" applyBorder="1" applyAlignment="1" applyProtection="1">
      <alignment horizontal="right" vertical="center" wrapText="1"/>
      <protection hidden="1"/>
    </xf>
    <xf numFmtId="8" fontId="8"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2" fillId="0" borderId="0" xfId="0" applyFont="1" applyBorder="1" applyAlignment="1">
      <alignment vertical="center"/>
    </xf>
    <xf numFmtId="4" fontId="61" fillId="0" borderId="22" xfId="0" applyNumberFormat="1" applyFont="1" applyBorder="1" applyAlignment="1">
      <alignment horizontal="center"/>
    </xf>
    <xf numFmtId="4" fontId="61"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22"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21"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0" fontId="11"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4"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1" fillId="40" borderId="47"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4" xfId="0" applyFont="1" applyFill="1" applyBorder="1" applyAlignment="1">
      <alignment horizontal="center" vertical="center" wrapText="1"/>
    </xf>
    <xf numFmtId="0" fontId="51" fillId="47" borderId="15" xfId="0" applyFont="1" applyFill="1" applyBorder="1" applyAlignment="1" applyProtection="1">
      <alignment vertical="center" wrapText="1"/>
      <protection hidden="1"/>
    </xf>
    <xf numFmtId="0" fontId="51" fillId="47" borderId="25" xfId="0" applyFont="1" applyFill="1" applyBorder="1" applyAlignment="1" applyProtection="1">
      <alignment vertical="center" wrapText="1"/>
      <protection hidden="1"/>
    </xf>
    <xf numFmtId="0" fontId="51" fillId="47" borderId="26"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63" fillId="0" borderId="22" xfId="0" applyFont="1" applyBorder="1" applyAlignment="1" applyProtection="1">
      <alignment horizontal="left" vertical="center" wrapText="1"/>
      <protection hidden="1"/>
    </xf>
    <xf numFmtId="0" fontId="8" fillId="0" borderId="21" xfId="0" applyFont="1" applyBorder="1" applyAlignment="1" applyProtection="1">
      <alignment wrapText="1"/>
      <protection hidden="1"/>
    </xf>
    <xf numFmtId="0" fontId="60" fillId="0" borderId="0" xfId="0" applyFont="1" applyAlignment="1" applyProtection="1">
      <alignment/>
      <protection hidden="1"/>
    </xf>
    <xf numFmtId="0" fontId="60" fillId="0" borderId="22" xfId="0" applyFont="1" applyBorder="1" applyAlignment="1" applyProtection="1">
      <alignment/>
      <protection hidden="1"/>
    </xf>
    <xf numFmtId="0" fontId="8" fillId="0" borderId="0" xfId="0" applyFont="1" applyAlignment="1" applyProtection="1">
      <alignment wrapText="1"/>
      <protection hidden="1"/>
    </xf>
    <xf numFmtId="0" fontId="8" fillId="0" borderId="22" xfId="0" applyFont="1" applyBorder="1" applyAlignment="1" applyProtection="1">
      <alignment wrapText="1"/>
      <protection hidden="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22"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22" xfId="0" applyFont="1" applyBorder="1" applyAlignment="1">
      <alignment/>
    </xf>
    <xf numFmtId="0" fontId="8" fillId="0" borderId="21"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4"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6" fillId="35" borderId="64" xfId="35" applyFont="1" applyFill="1" applyBorder="1" applyAlignment="1" applyProtection="1">
      <alignment vertical="center" wrapText="1"/>
      <protection/>
    </xf>
    <xf numFmtId="0" fontId="26" fillId="35" borderId="65" xfId="35" applyFont="1" applyFill="1" applyBorder="1" applyAlignment="1" applyProtection="1">
      <alignment vertical="center" wrapText="1"/>
      <protection/>
    </xf>
    <xf numFmtId="0" fontId="26" fillId="35" borderId="66" xfId="35" applyFont="1" applyFill="1" applyBorder="1" applyAlignment="1" applyProtection="1">
      <alignment vertical="center" wrapText="1"/>
      <protection/>
    </xf>
    <xf numFmtId="0" fontId="44"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8" fillId="40" borderId="25" xfId="0" applyFont="1" applyFill="1" applyBorder="1" applyAlignment="1">
      <alignment horizontal="left" vertical="center" wrapText="1"/>
    </xf>
    <xf numFmtId="0" fontId="8" fillId="40" borderId="26" xfId="0" applyFont="1" applyFill="1" applyBorder="1" applyAlignment="1">
      <alignment horizontal="left" vertical="center" wrapText="1"/>
    </xf>
    <xf numFmtId="0" fontId="26" fillId="35" borderId="67" xfId="35" applyFont="1" applyFill="1" applyBorder="1" applyAlignment="1" applyProtection="1">
      <alignment vertical="center" wrapText="1"/>
      <protection/>
    </xf>
    <xf numFmtId="0" fontId="26" fillId="35" borderId="0" xfId="35" applyFont="1" applyFill="1" applyBorder="1" applyAlignment="1" applyProtection="1">
      <alignment vertical="center" wrapText="1"/>
      <protection/>
    </xf>
    <xf numFmtId="0" fontId="26" fillId="35" borderId="68" xfId="35" applyFont="1" applyFill="1" applyBorder="1" applyAlignment="1" applyProtection="1">
      <alignment vertical="center" wrapText="1"/>
      <protection/>
    </xf>
    <xf numFmtId="0" fontId="12"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6" fillId="35" borderId="69" xfId="35" applyFont="1" applyFill="1" applyBorder="1" applyAlignment="1" applyProtection="1">
      <alignment vertical="center" wrapText="1"/>
      <protection/>
    </xf>
    <xf numFmtId="0" fontId="24" fillId="35" borderId="70" xfId="35" applyFont="1" applyFill="1" applyBorder="1" applyAlignment="1" applyProtection="1">
      <alignment vertical="center" wrapText="1"/>
      <protection/>
    </xf>
    <xf numFmtId="0" fontId="24" fillId="35" borderId="71" xfId="35" applyFont="1" applyFill="1" applyBorder="1" applyAlignment="1" applyProtection="1">
      <alignment vertical="center" wrapText="1"/>
      <protection/>
    </xf>
    <xf numFmtId="0" fontId="53"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2"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2"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20"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top" wrapText="1"/>
      <protection hidden="1"/>
    </xf>
    <xf numFmtId="0" fontId="20"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1" fillId="0" borderId="21"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22" xfId="0" applyFont="1" applyBorder="1" applyAlignment="1" applyProtection="1">
      <alignment horizontal="left" vertical="center" wrapText="1"/>
      <protection hidden="1"/>
    </xf>
    <xf numFmtId="0" fontId="44"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4"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1"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1"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20" fillId="0" borderId="21" xfId="0" applyNumberFormat="1" applyFont="1" applyBorder="1" applyAlignment="1" applyProtection="1">
      <alignment horizontal="justify" vertical="center" wrapText="1"/>
      <protection hidden="1"/>
    </xf>
    <xf numFmtId="0" fontId="24" fillId="50" borderId="15" xfId="0" applyFont="1" applyFill="1" applyBorder="1" applyAlignment="1" applyProtection="1">
      <alignment horizontal="left" vertical="center" wrapText="1"/>
      <protection hidden="1"/>
    </xf>
    <xf numFmtId="0" fontId="26" fillId="50" borderId="25" xfId="0" applyFont="1" applyFill="1" applyBorder="1" applyAlignment="1" applyProtection="1">
      <alignment horizontal="left" vertical="center" wrapText="1"/>
      <protection hidden="1"/>
    </xf>
    <xf numFmtId="0" fontId="26" fillId="50" borderId="26"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5" fillId="35" borderId="17" xfId="0" applyFont="1" applyFill="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35" borderId="17" xfId="0" applyFont="1" applyFill="1" applyBorder="1" applyAlignment="1" applyProtection="1">
      <alignment/>
      <protection locked="0"/>
    </xf>
    <xf numFmtId="0" fontId="15" fillId="0" borderId="23" xfId="0" applyFont="1" applyBorder="1" applyAlignment="1" applyProtection="1">
      <alignment/>
      <protection locked="0"/>
    </xf>
    <xf numFmtId="0" fontId="15" fillId="0" borderId="24" xfId="0" applyFont="1" applyBorder="1" applyAlignment="1" applyProtection="1">
      <alignment/>
      <protection locked="0"/>
    </xf>
    <xf numFmtId="14" fontId="15"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1" fillId="0" borderId="2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2" fillId="0" borderId="2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2" xfId="0" applyFont="1" applyFill="1" applyBorder="1" applyAlignment="1" applyProtection="1">
      <alignment horizontal="right" vertical="center" wrapText="1"/>
      <protection hidden="1"/>
    </xf>
    <xf numFmtId="0" fontId="31" fillId="0" borderId="2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9" fillId="0" borderId="48" xfId="0" applyFont="1" applyBorder="1" applyAlignment="1" applyProtection="1">
      <alignment horizontal="left" vertical="top"/>
      <protection hidden="1"/>
    </xf>
    <xf numFmtId="0" fontId="32" fillId="0" borderId="0" xfId="0" applyFont="1" applyBorder="1" applyAlignment="1" applyProtection="1">
      <alignment vertical="top" wrapText="1"/>
      <protection hidden="1"/>
    </xf>
    <xf numFmtId="0" fontId="0" fillId="0" borderId="0" xfId="0" applyAlignment="1" applyProtection="1">
      <alignment wrapText="1"/>
      <protection hidden="1"/>
    </xf>
    <xf numFmtId="49" fontId="15" fillId="35" borderId="17" xfId="0" applyNumberFormat="1" applyFont="1" applyFill="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5" fillId="35" borderId="17" xfId="0" applyNumberFormat="1" applyFon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9"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9" fillId="0" borderId="48" xfId="0" applyFont="1" applyBorder="1" applyAlignment="1" applyProtection="1">
      <alignment horizontal="center" vertical="top"/>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48"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2" borderId="17" xfId="0" applyNumberFormat="1" applyFont="1" applyFill="1" applyBorder="1" applyAlignment="1" applyProtection="1">
      <alignment horizontal="center" vertical="center"/>
      <protection hidden="1"/>
    </xf>
    <xf numFmtId="4" fontId="33" fillId="39" borderId="23"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35"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35" applyFill="1" applyBorder="1" applyAlignment="1" applyProtection="1">
      <alignment/>
      <protection locked="0"/>
    </xf>
    <xf numFmtId="0" fontId="0" fillId="0" borderId="0" xfId="0" applyAlignment="1">
      <alignment horizontal="left" vertical="top" wrapText="1" indent="2"/>
    </xf>
    <xf numFmtId="1" fontId="15" fillId="35" borderId="17"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9" fillId="0" borderId="29"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81" xfId="0" applyFont="1" applyFill="1" applyBorder="1" applyAlignment="1">
      <alignment horizontal="left" vertical="center" wrapText="1"/>
    </xf>
    <xf numFmtId="0" fontId="59" fillId="0" borderId="82" xfId="0" applyFont="1" applyFill="1" applyBorder="1" applyAlignment="1">
      <alignment horizontal="left" vertical="center" wrapText="1"/>
    </xf>
    <xf numFmtId="0" fontId="13" fillId="0" borderId="75" xfId="0" applyFont="1" applyFill="1" applyBorder="1" applyAlignment="1">
      <alignment horizontal="left" vertical="center" wrapText="1"/>
    </xf>
    <xf numFmtId="0" fontId="13" fillId="0" borderId="76" xfId="0" applyFont="1" applyFill="1" applyBorder="1" applyAlignment="1">
      <alignment horizontal="left" vertical="center" wrapText="1"/>
    </xf>
    <xf numFmtId="0" fontId="14" fillId="0" borderId="76" xfId="0" applyFont="1" applyBorder="1" applyAlignment="1">
      <alignment vertical="center"/>
    </xf>
    <xf numFmtId="0" fontId="14"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3" fillId="40" borderId="1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17" fillId="36" borderId="83" xfId="0" applyFont="1" applyFill="1" applyBorder="1" applyAlignment="1" applyProtection="1">
      <alignment horizontal="center" vertical="center" wrapText="1"/>
      <protection hidden="1"/>
    </xf>
    <xf numFmtId="0" fontId="16" fillId="36" borderId="8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4" fillId="40" borderId="25" xfId="0" applyFont="1" applyFill="1" applyBorder="1" applyAlignment="1">
      <alignment vertical="center"/>
    </xf>
    <xf numFmtId="0" fontId="14"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38" fillId="37" borderId="46" xfId="0" applyFont="1" applyFill="1" applyBorder="1" applyAlignment="1" applyProtection="1">
      <alignment horizontal="center" vertical="center" wrapText="1"/>
      <protection hidden="1"/>
    </xf>
    <xf numFmtId="0" fontId="38" fillId="37" borderId="86" xfId="0" applyFont="1" applyFill="1" applyBorder="1" applyAlignment="1" applyProtection="1">
      <alignment horizontal="center" vertical="center" wrapText="1"/>
      <protection hidden="1"/>
    </xf>
    <xf numFmtId="0" fontId="38" fillId="37" borderId="87"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3"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55" fillId="0" borderId="0" xfId="0" applyFont="1" applyFill="1" applyBorder="1" applyAlignment="1">
      <alignment vertical="center" wrapText="1"/>
    </xf>
    <xf numFmtId="0" fontId="55" fillId="0" borderId="0" xfId="0" applyFont="1" applyAlignment="1">
      <alignment vertical="center"/>
    </xf>
    <xf numFmtId="0" fontId="15" fillId="53" borderId="15" xfId="0" applyFont="1" applyFill="1" applyBorder="1" applyAlignment="1" applyProtection="1">
      <alignment vertical="center" wrapText="1"/>
      <protection hidden="1"/>
    </xf>
    <xf numFmtId="0" fontId="15" fillId="53" borderId="25" xfId="0" applyFont="1" applyFill="1" applyBorder="1" applyAlignment="1" applyProtection="1">
      <alignment vertical="center" wrapText="1"/>
      <protection hidden="1"/>
    </xf>
    <xf numFmtId="0" fontId="15" fillId="53" borderId="26" xfId="0" applyFont="1" applyFill="1" applyBorder="1" applyAlignment="1" applyProtection="1">
      <alignment vertical="center" wrapText="1"/>
      <protection hidden="1"/>
    </xf>
    <xf numFmtId="0" fontId="38" fillId="37" borderId="43"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8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6" fillId="40" borderId="25" xfId="0" applyFont="1" applyFill="1" applyBorder="1" applyAlignment="1">
      <alignment vertical="center" wrapText="1"/>
    </xf>
    <xf numFmtId="0" fontId="16" fillId="40" borderId="26" xfId="0" applyFont="1" applyFill="1" applyBorder="1" applyAlignment="1">
      <alignment vertical="center" wrapText="1"/>
    </xf>
    <xf numFmtId="0" fontId="13" fillId="0" borderId="29" xfId="0" applyFont="1" applyFill="1" applyBorder="1" applyAlignment="1">
      <alignment horizontal="left" vertical="center" wrapText="1" indent="1"/>
    </xf>
    <xf numFmtId="0" fontId="13" fillId="0" borderId="79" xfId="0" applyFont="1" applyFill="1" applyBorder="1" applyAlignment="1">
      <alignment horizontal="left" vertical="center" wrapText="1" indent="1"/>
    </xf>
    <xf numFmtId="0" fontId="13"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30" xfId="0" applyFont="1" applyFill="1" applyBorder="1" applyAlignment="1">
      <alignment horizontal="left" vertical="center" wrapText="1" indent="1"/>
    </xf>
    <xf numFmtId="0" fontId="13" fillId="0" borderId="81" xfId="0" applyFont="1" applyFill="1" applyBorder="1" applyAlignment="1">
      <alignment horizontal="left" vertical="center" wrapText="1" indent="1"/>
    </xf>
    <xf numFmtId="0" fontId="13"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6" fillId="36" borderId="84"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9" fillId="37" borderId="45" xfId="0" applyFont="1" applyFill="1" applyBorder="1" applyAlignment="1">
      <alignment horizontal="center" vertical="center"/>
    </xf>
    <xf numFmtId="0" fontId="38" fillId="37" borderId="43" xfId="0" applyFont="1" applyFill="1" applyBorder="1" applyAlignment="1">
      <alignment horizontal="center" vertical="center" wrapText="1"/>
    </xf>
    <xf numFmtId="0" fontId="39" fillId="37" borderId="43" xfId="0" applyFont="1" applyFill="1" applyBorder="1" applyAlignment="1">
      <alignment horizontal="center" vertical="center" wrapText="1"/>
    </xf>
    <xf numFmtId="0" fontId="0" fillId="0" borderId="80" xfId="0" applyBorder="1" applyAlignment="1">
      <alignment vertical="center" wrapText="1"/>
    </xf>
    <xf numFmtId="0" fontId="15" fillId="40" borderId="25" xfId="0" applyFont="1" applyFill="1" applyBorder="1" applyAlignment="1">
      <alignment vertical="center"/>
    </xf>
    <xf numFmtId="0" fontId="15"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6"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6" fillId="0" borderId="74" xfId="0" applyFont="1" applyBorder="1" applyAlignment="1">
      <alignment vertical="center" wrapText="1"/>
    </xf>
    <xf numFmtId="0" fontId="13" fillId="54" borderId="15" xfId="0" applyFont="1" applyFill="1" applyBorder="1" applyAlignment="1">
      <alignment horizontal="left" vertical="center" wrapText="1"/>
    </xf>
    <xf numFmtId="0" fontId="13" fillId="54" borderId="25" xfId="0" applyFont="1" applyFill="1" applyBorder="1" applyAlignment="1">
      <alignment horizontal="left" vertical="center" wrapText="1"/>
    </xf>
    <xf numFmtId="0" fontId="15" fillId="54" borderId="25" xfId="0" applyFont="1" applyFill="1" applyBorder="1" applyAlignment="1">
      <alignmen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5" fillId="54" borderId="26" xfId="0" applyFont="1" applyFill="1" applyBorder="1" applyAlignment="1">
      <alignment vertical="center" wrapText="1"/>
    </xf>
    <xf numFmtId="0" fontId="0" fillId="0" borderId="80" xfId="0" applyFont="1" applyBorder="1" applyAlignment="1">
      <alignment vertical="center" wrapText="1"/>
    </xf>
    <xf numFmtId="0" fontId="16" fillId="0" borderId="82" xfId="0" applyFont="1"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8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7" fillId="35" borderId="15"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7" fillId="37" borderId="91" xfId="0" applyFont="1" applyFill="1" applyBorder="1" applyAlignment="1">
      <alignment horizontal="center" vertical="center"/>
    </xf>
    <xf numFmtId="0" fontId="37" fillId="37" borderId="92" xfId="0" applyFont="1" applyFill="1" applyBorder="1" applyAlignment="1">
      <alignment horizontal="center" vertical="center"/>
    </xf>
    <xf numFmtId="0" fontId="37" fillId="37" borderId="93" xfId="0" applyFont="1" applyFill="1" applyBorder="1" applyAlignment="1">
      <alignment horizontal="center" vertical="center"/>
    </xf>
    <xf numFmtId="0" fontId="38" fillId="37" borderId="94" xfId="0" applyFont="1" applyFill="1" applyBorder="1" applyAlignment="1">
      <alignment horizontal="center" vertical="center" wrapText="1"/>
    </xf>
    <xf numFmtId="0" fontId="39" fillId="37" borderId="95"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5" xfId="0" applyFont="1" applyFill="1" applyBorder="1" applyAlignment="1" applyProtection="1">
      <alignment horizontal="left" vertical="center" wrapText="1"/>
      <protection hidden="1"/>
    </xf>
    <xf numFmtId="0" fontId="12" fillId="40" borderId="25"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37" fillId="37" borderId="43" xfId="0" applyFont="1" applyFill="1" applyBorder="1" applyAlignment="1">
      <alignment horizontal="center" vertical="center"/>
    </xf>
    <xf numFmtId="0" fontId="39" fillId="37" borderId="43"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8" fillId="37" borderId="43" xfId="0" applyFont="1" applyFill="1" applyBorder="1" applyAlignment="1">
      <alignment horizontal="center" vertical="center"/>
    </xf>
    <xf numFmtId="0" fontId="38"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8" fillId="0"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3"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44" fillId="0" borderId="10" xfId="0" applyFont="1" applyFill="1" applyBorder="1" applyAlignment="1" applyProtection="1">
      <alignment horizontal="left" vertical="center" wrapText="1"/>
      <protection hidden="1"/>
    </xf>
    <xf numFmtId="0" fontId="44" fillId="0" borderId="14"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44"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3" fillId="37" borderId="17" xfId="0" applyFont="1" applyFill="1" applyBorder="1" applyAlignment="1" applyProtection="1">
      <alignment vertical="center" wrapText="1"/>
      <protection hidden="1"/>
    </xf>
    <xf numFmtId="0" fontId="33" fillId="37" borderId="23"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24" fillId="53" borderId="10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17" fillId="55" borderId="15" xfId="0" applyFont="1" applyFill="1" applyBorder="1" applyAlignment="1" applyProtection="1">
      <alignment horizontal="left" vertical="center" wrapText="1"/>
      <protection hidden="1"/>
    </xf>
    <xf numFmtId="0" fontId="17" fillId="55" borderId="25" xfId="0" applyFont="1" applyFill="1" applyBorder="1" applyAlignment="1" applyProtection="1">
      <alignment horizontal="left" vertical="center" wrapText="1"/>
      <protection hidden="1"/>
    </xf>
    <xf numFmtId="0" fontId="12" fillId="55" borderId="25" xfId="0" applyFont="1" applyFill="1" applyBorder="1" applyAlignment="1" applyProtection="1">
      <alignment horizontal="left" vertical="center" wrapText="1"/>
      <protection hidden="1"/>
    </xf>
    <xf numFmtId="0" fontId="12" fillId="55" borderId="26" xfId="0" applyFont="1" applyFill="1" applyBorder="1" applyAlignment="1" applyProtection="1">
      <alignment horizontal="left" vertical="center" wrapText="1"/>
      <protection hidden="1"/>
    </xf>
    <xf numFmtId="0" fontId="41" fillId="0" borderId="101" xfId="0" applyFont="1" applyBorder="1" applyAlignment="1">
      <alignment vertical="center" wrapText="1"/>
    </xf>
    <xf numFmtId="0" fontId="41" fillId="0" borderId="76" xfId="0" applyFont="1" applyBorder="1" applyAlignment="1">
      <alignment vertical="center" wrapText="1"/>
    </xf>
    <xf numFmtId="0" fontId="41" fillId="0" borderId="77" xfId="0" applyFont="1" applyBorder="1" applyAlignment="1">
      <alignment vertical="center" wrapText="1"/>
    </xf>
    <xf numFmtId="0" fontId="41" fillId="0" borderId="102"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38" fillId="38" borderId="103" xfId="0" applyFont="1" applyFill="1" applyBorder="1" applyAlignment="1" applyProtection="1">
      <alignment horizontal="center" vertical="center" wrapText="1"/>
      <protection hidden="1"/>
    </xf>
    <xf numFmtId="0" fontId="38" fillId="38" borderId="103"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41" fillId="0" borderId="104" xfId="0" applyFont="1" applyBorder="1" applyAlignment="1">
      <alignment vertical="center" wrapText="1"/>
    </xf>
    <xf numFmtId="0" fontId="41" fillId="0" borderId="81" xfId="0" applyFont="1" applyBorder="1" applyAlignment="1">
      <alignment vertical="center" wrapText="1"/>
    </xf>
    <xf numFmtId="0" fontId="41" fillId="0" borderId="82" xfId="0" applyFont="1" applyBorder="1" applyAlignment="1">
      <alignment vertical="center" wrapText="1"/>
    </xf>
    <xf numFmtId="0" fontId="41" fillId="0" borderId="105" xfId="52" applyFont="1" applyBorder="1" applyAlignment="1">
      <alignment horizontal="left" vertical="center"/>
      <protection/>
    </xf>
    <xf numFmtId="0" fontId="41" fillId="0" borderId="31" xfId="52" applyFont="1" applyBorder="1" applyAlignment="1">
      <alignment horizontal="left" vertical="center"/>
      <protection/>
    </xf>
    <xf numFmtId="0" fontId="41" fillId="0" borderId="106" xfId="52" applyFont="1" applyBorder="1" applyAlignment="1">
      <alignment horizontal="left" vertical="center"/>
      <protection/>
    </xf>
    <xf numFmtId="0" fontId="41" fillId="0" borderId="32" xfId="52" applyFont="1" applyBorder="1" applyAlignment="1">
      <alignment horizontal="left" vertical="center"/>
      <protection/>
    </xf>
    <xf numFmtId="0" fontId="40" fillId="0" borderId="102" xfId="52" applyFont="1" applyBorder="1" applyAlignment="1">
      <alignment horizontal="left" vertical="center"/>
      <protection/>
    </xf>
    <xf numFmtId="0" fontId="40" fillId="0" borderId="80" xfId="52"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3" fillId="37" borderId="107" xfId="52" applyFont="1" applyFill="1" applyBorder="1" applyAlignment="1">
      <alignment horizontal="center" vertical="center" wrapText="1"/>
      <protection/>
    </xf>
    <xf numFmtId="0" fontId="39" fillId="37" borderId="26" xfId="0" applyFont="1" applyFill="1" applyBorder="1" applyAlignment="1">
      <alignment horizontal="center" vertical="center" wrapText="1"/>
    </xf>
    <xf numFmtId="0" fontId="40" fillId="0" borderId="101" xfId="52" applyFont="1" applyBorder="1" applyAlignment="1">
      <alignment horizontal="left" vertical="center"/>
      <protection/>
    </xf>
    <xf numFmtId="0" fontId="40" fillId="0" borderId="77" xfId="52"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33" fillId="38" borderId="15" xfId="0" applyFont="1" applyFill="1" applyBorder="1" applyAlignment="1" applyProtection="1">
      <alignment horizontal="left" vertical="center"/>
      <protection hidden="1"/>
    </xf>
    <xf numFmtId="0" fontId="33" fillId="38" borderId="25" xfId="0" applyFont="1" applyFill="1" applyBorder="1" applyAlignment="1" applyProtection="1">
      <alignment horizontal="left" vertical="center"/>
      <protection hidden="1"/>
    </xf>
    <xf numFmtId="0" fontId="39" fillId="38" borderId="25"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5"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11" fillId="35" borderId="26" xfId="0" applyFont="1" applyFill="1" applyBorder="1" applyAlignment="1" applyProtection="1">
      <alignment horizontal="center" vertical="center"/>
      <protection hidden="1"/>
    </xf>
    <xf numFmtId="0" fontId="11"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3" fillId="38" borderId="15" xfId="0" applyFont="1" applyFill="1" applyBorder="1" applyAlignment="1" applyProtection="1">
      <alignment horizontal="left" vertical="center" wrapText="1"/>
      <protection hidden="1"/>
    </xf>
    <xf numFmtId="0" fontId="33" fillId="38" borderId="2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12" fillId="0" borderId="75" xfId="0" applyFont="1" applyBorder="1" applyAlignment="1" applyProtection="1">
      <alignment vertical="center"/>
      <protection hidden="1"/>
    </xf>
    <xf numFmtId="0" fontId="12" fillId="0" borderId="76" xfId="0" applyFont="1" applyBorder="1" applyAlignment="1" applyProtection="1">
      <alignment vertical="center"/>
      <protection hidden="1"/>
    </xf>
    <xf numFmtId="0" fontId="12" fillId="0" borderId="77" xfId="0" applyFont="1" applyBorder="1" applyAlignment="1" applyProtection="1">
      <alignment vertical="center"/>
      <protection hidden="1"/>
    </xf>
    <xf numFmtId="0" fontId="39" fillId="38" borderId="25" xfId="0" applyFont="1" applyFill="1" applyBorder="1" applyAlignment="1" applyProtection="1">
      <alignment horizontal="left"/>
      <protection hidden="1"/>
    </xf>
    <xf numFmtId="0" fontId="39" fillId="38" borderId="26" xfId="0" applyFont="1" applyFill="1" applyBorder="1" applyAlignment="1" applyProtection="1">
      <alignment horizontal="left"/>
      <protection hidden="1"/>
    </xf>
    <xf numFmtId="0" fontId="12" fillId="0" borderId="29" xfId="0" applyFont="1" applyBorder="1" applyAlignment="1" applyProtection="1">
      <alignment vertical="center"/>
      <protection hidden="1"/>
    </xf>
    <xf numFmtId="0" fontId="12" fillId="0" borderId="79" xfId="0" applyFont="1" applyBorder="1" applyAlignment="1" applyProtection="1">
      <alignment vertical="center"/>
      <protection hidden="1"/>
    </xf>
    <xf numFmtId="0" fontId="12" fillId="0" borderId="80" xfId="0" applyFont="1" applyBorder="1" applyAlignment="1" applyProtection="1">
      <alignment vertical="center"/>
      <protection hidden="1"/>
    </xf>
    <xf numFmtId="0" fontId="12" fillId="0" borderId="30" xfId="0" applyFont="1" applyBorder="1" applyAlignment="1" applyProtection="1">
      <alignment vertical="center"/>
      <protection hidden="1"/>
    </xf>
    <xf numFmtId="0" fontId="12" fillId="0" borderId="81" xfId="0" applyFont="1" applyBorder="1" applyAlignment="1" applyProtection="1">
      <alignment vertical="center"/>
      <protection hidden="1"/>
    </xf>
    <xf numFmtId="0" fontId="12"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9" fillId="38" borderId="25" xfId="0" applyFont="1" applyFill="1" applyBorder="1" applyAlignment="1" applyProtection="1">
      <alignment horizontal="left" wrapText="1"/>
      <protection hidden="1"/>
    </xf>
    <xf numFmtId="0" fontId="39" fillId="38" borderId="26" xfId="0" applyFont="1" applyFill="1" applyBorder="1" applyAlignment="1" applyProtection="1">
      <alignment horizontal="left" wrapText="1"/>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46" borderId="30" xfId="0" applyFont="1" applyFill="1" applyBorder="1" applyAlignment="1" applyProtection="1">
      <alignment vertical="center"/>
      <protection hidden="1"/>
    </xf>
    <xf numFmtId="0" fontId="12" fillId="46" borderId="81" xfId="0" applyFont="1" applyFill="1" applyBorder="1" applyAlignment="1" applyProtection="1">
      <alignment vertical="center"/>
      <protection hidden="1"/>
    </xf>
    <xf numFmtId="0" fontId="12"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9" fillId="38" borderId="25" xfId="0" applyFont="1" applyFill="1" applyBorder="1" applyAlignment="1" applyProtection="1">
      <alignment/>
      <protection hidden="1"/>
    </xf>
    <xf numFmtId="0" fontId="39" fillId="38" borderId="26" xfId="0" applyFont="1" applyFill="1" applyBorder="1" applyAlignment="1" applyProtection="1">
      <alignment/>
      <protection hidden="1"/>
    </xf>
    <xf numFmtId="0" fontId="12"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2" fillId="0" borderId="104" xfId="0" applyFont="1" applyBorder="1" applyAlignment="1" applyProtection="1">
      <alignment vertical="center" wrapText="1"/>
      <protection hidden="1"/>
    </xf>
    <xf numFmtId="0" fontId="23" fillId="0" borderId="81" xfId="0" applyFont="1" applyBorder="1" applyAlignment="1" applyProtection="1">
      <alignment wrapText="1"/>
      <protection hidden="1"/>
    </xf>
    <xf numFmtId="0" fontId="23"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2" fillId="0" borderId="15"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0" fillId="40" borderId="15"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6" fillId="0" borderId="15"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2014</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770074.5</v>
      </c>
      <c r="I3" s="27">
        <f>ABS(ROUND(J3,0)-J3)+ABS(ROUND(K3,0)-K3)</f>
        <v>0</v>
      </c>
      <c r="J3" s="75">
        <f>Bilanca!K11</f>
        <v>12781277</v>
      </c>
      <c r="K3" s="76">
        <f>Bilanca!L11</f>
        <v>12861224</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6093.299999999999</v>
      </c>
      <c r="I4" s="77">
        <f>ABS(ROUND(J4,0)-J4)+ABS(ROUND(K4,0)-K4)</f>
        <v>0</v>
      </c>
      <c r="J4" s="75">
        <f>Bilanca!K12</f>
        <v>19534</v>
      </c>
      <c r="K4" s="76">
        <f>Bilanca!L12</f>
        <v>91788</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02332264</v>
      </c>
      <c r="C6" s="27"/>
      <c r="D6" s="27" t="s">
        <v>2272</v>
      </c>
      <c r="E6" s="27">
        <v>1</v>
      </c>
      <c r="F6" s="27">
        <f>Bilanca!I14</f>
        <v>5</v>
      </c>
      <c r="G6" s="27">
        <f>IF(Bilanca!J14=0,"",Bilanca!J14)</f>
      </c>
      <c r="H6" s="224">
        <f t="shared" si="1"/>
        <v>5553.799999999999</v>
      </c>
      <c r="I6" s="77">
        <f t="shared" si="2"/>
        <v>0</v>
      </c>
      <c r="J6" s="75">
        <f>Bilanca!K14</f>
        <v>19534</v>
      </c>
      <c r="K6" s="76">
        <f>Bilanca!L14</f>
        <v>45771</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070081981</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95193122518</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IVKOM-PLIN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42240</v>
      </c>
      <c r="C10" s="27"/>
      <c r="D10" s="27" t="s">
        <v>2272</v>
      </c>
      <c r="E10" s="27">
        <v>1</v>
      </c>
      <c r="F10" s="27">
        <f>Bilanca!I18</f>
        <v>9</v>
      </c>
      <c r="G10" s="27">
        <f>IF(Bilanca!J18=0,"",Bilanca!J18)</f>
      </c>
      <c r="H10" s="224">
        <f t="shared" si="1"/>
        <v>8283.06</v>
      </c>
      <c r="I10" s="77">
        <f t="shared" si="2"/>
        <v>0</v>
      </c>
      <c r="J10" s="75">
        <f>Bilanca!K18</f>
        <v>0</v>
      </c>
      <c r="K10" s="76">
        <f>Bilanca!L18</f>
        <v>46017</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IVANEC</v>
      </c>
      <c r="C11" s="27"/>
      <c r="D11" s="27" t="s">
        <v>2272</v>
      </c>
      <c r="E11" s="27">
        <v>1</v>
      </c>
      <c r="F11" s="27">
        <f>Bilanca!I19</f>
        <v>10</v>
      </c>
      <c r="G11" s="27">
        <f>IF(Bilanca!J19=0,"",Bilanca!J19)</f>
      </c>
      <c r="H11" s="224">
        <f t="shared" si="1"/>
        <v>3830061.5</v>
      </c>
      <c r="I11" s="27">
        <f t="shared" si="2"/>
        <v>0</v>
      </c>
      <c r="J11" s="75">
        <f>Bilanca!K19</f>
        <v>12761743</v>
      </c>
      <c r="K11" s="76">
        <f>Bilanca!L19</f>
        <v>12769436</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V.NAZORA 96 B</v>
      </c>
      <c r="C12" s="27"/>
      <c r="D12" s="27" t="s">
        <v>2272</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ivkom.plin@ivkom.plin.hr</v>
      </c>
      <c r="C13" s="27"/>
      <c r="D13" s="27" t="s">
        <v>2272</v>
      </c>
      <c r="E13" s="27">
        <v>1</v>
      </c>
      <c r="F13" s="27">
        <f>Bilanca!I21</f>
        <v>12</v>
      </c>
      <c r="G13" s="27">
        <f>IF(Bilanca!J21=0,"",Bilanca!J21)</f>
      </c>
      <c r="H13" s="224">
        <f t="shared" si="1"/>
        <v>4410656.64</v>
      </c>
      <c r="I13" s="27">
        <f t="shared" si="2"/>
        <v>0</v>
      </c>
      <c r="J13" s="75">
        <f>Bilanca!K21</f>
        <v>12532956</v>
      </c>
      <c r="K13" s="76">
        <f>Bilanca!L21</f>
        <v>12111258</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www.ivkom.plin.hr</v>
      </c>
      <c r="C14" s="27"/>
      <c r="D14" s="27" t="s">
        <v>2272</v>
      </c>
      <c r="E14" s="27">
        <v>1</v>
      </c>
      <c r="F14" s="27">
        <f>Bilanca!I22</f>
        <v>13</v>
      </c>
      <c r="G14" s="27">
        <f>IF(Bilanca!J22=0,"",Bilanca!J22)</f>
      </c>
      <c r="H14" s="224">
        <f t="shared" si="1"/>
        <v>140264.93</v>
      </c>
      <c r="I14" s="77">
        <f t="shared" si="2"/>
        <v>0</v>
      </c>
      <c r="J14" s="75">
        <f>Bilanca!K22</f>
        <v>57723</v>
      </c>
      <c r="K14" s="76">
        <f>Bilanca!L22</f>
        <v>510619</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05</v>
      </c>
      <c r="C15" s="27"/>
      <c r="D15" s="27" t="s">
        <v>2272</v>
      </c>
      <c r="E15" s="27">
        <v>1</v>
      </c>
      <c r="F15" s="27">
        <f>Bilanca!I23</f>
        <v>14</v>
      </c>
      <c r="G15" s="27">
        <f>IF(Bilanca!J23=0,"",Bilanca!J23)</f>
      </c>
      <c r="H15" s="224">
        <f t="shared" si="1"/>
        <v>65265.479999999996</v>
      </c>
      <c r="I15" s="27">
        <f t="shared" si="2"/>
        <v>0</v>
      </c>
      <c r="J15" s="75">
        <f>Bilanca!K23</f>
        <v>171064</v>
      </c>
      <c r="K15" s="76">
        <f>Bilanca!L23</f>
        <v>147559</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156</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3522</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26</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26</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16</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15</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4385108.18</v>
      </c>
      <c r="I35" s="27">
        <f t="shared" si="2"/>
        <v>0</v>
      </c>
      <c r="J35" s="75">
        <f>Bilanca!K43</f>
        <v>4640559</v>
      </c>
      <c r="K35" s="76">
        <f>Bilanca!L43</f>
        <v>4128409</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159491.15</v>
      </c>
      <c r="I36" s="77">
        <f t="shared" si="2"/>
        <v>0</v>
      </c>
      <c r="J36" s="75">
        <f>Bilanca!K44</f>
        <v>138249</v>
      </c>
      <c r="K36" s="76">
        <f>Bilanca!L44</f>
        <v>158720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164048.04</v>
      </c>
      <c r="I37" s="27">
        <f t="shared" si="2"/>
        <v>0</v>
      </c>
      <c r="J37" s="75">
        <f>Bilanca!K45</f>
        <v>138249</v>
      </c>
      <c r="K37" s="76">
        <f>Bilanca!L45</f>
        <v>158720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MARTINČEVIĆ SLAVA</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042770574</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042781307</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slavica@ivkom.hr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DARKO PUTAR</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20140101</v>
      </c>
      <c r="C44" s="27"/>
      <c r="D44" s="27" t="s">
        <v>2272</v>
      </c>
      <c r="E44" s="27">
        <v>1</v>
      </c>
      <c r="F44" s="27">
        <f>Bilanca!I52</f>
        <v>43</v>
      </c>
      <c r="G44" s="27">
        <f>IF(Bilanca!J52=0,"",Bilanca!J52)</f>
      </c>
      <c r="H44" s="224">
        <f t="shared" si="1"/>
        <v>4180579.54</v>
      </c>
      <c r="I44" s="77">
        <f t="shared" si="2"/>
        <v>0</v>
      </c>
      <c r="J44" s="75">
        <f>Bilanca!K52</f>
        <v>3786638</v>
      </c>
      <c r="K44" s="76">
        <f>Bilanca!L52</f>
        <v>2967820</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20141231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3939225.3</v>
      </c>
      <c r="I46" s="77">
        <f t="shared" si="4"/>
        <v>0</v>
      </c>
      <c r="J46" s="75">
        <f>Bilanca!K54</f>
        <v>3415478</v>
      </c>
      <c r="K46" s="76">
        <f>Bilanca!L54</f>
        <v>2669178</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464613.12</v>
      </c>
      <c r="I49" s="27">
        <f t="shared" si="4"/>
        <v>0</v>
      </c>
      <c r="J49" s="75">
        <f>Bilanca!K57</f>
        <v>370660</v>
      </c>
      <c r="K49" s="76">
        <f>Bilanca!L57</f>
        <v>298642</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245</v>
      </c>
      <c r="I50" s="77">
        <f t="shared" si="4"/>
        <v>0</v>
      </c>
      <c r="J50" s="75">
        <f>Bilanca!K58</f>
        <v>500</v>
      </c>
      <c r="K50" s="76">
        <f>Bilanca!L58</f>
        <v>0</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1611540207.96</v>
      </c>
      <c r="C59" s="27"/>
      <c r="D59" s="27" t="s">
        <v>2272</v>
      </c>
      <c r="E59" s="27">
        <v>1</v>
      </c>
      <c r="F59" s="27">
        <f>Bilanca!I67</f>
        <v>58</v>
      </c>
      <c r="G59" s="27">
        <f>IF(Bilanca!J67=0,"",Bilanca!J67)</f>
      </c>
      <c r="H59" s="224">
        <f t="shared" si="3"/>
        <v>1577257.8</v>
      </c>
      <c r="I59" s="27">
        <f t="shared" si="4"/>
        <v>0</v>
      </c>
      <c r="J59" s="75">
        <f>Bilanca!K67</f>
        <v>715672</v>
      </c>
      <c r="K59" s="76">
        <f>Bilanca!L67</f>
        <v>1001869</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f>IF(Bilanca!J68=0,"",Bilanca!J68)</f>
      </c>
      <c r="H60" s="224">
        <f t="shared" si="3"/>
        <v>12199.43</v>
      </c>
      <c r="I60" s="77">
        <f t="shared" si="4"/>
        <v>0</v>
      </c>
      <c r="J60" s="75">
        <f>Bilanca!K68</f>
        <v>5959</v>
      </c>
      <c r="K60" s="76">
        <f>Bilanca!L68</f>
        <v>7359</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30853067.400000002</v>
      </c>
      <c r="I61" s="27">
        <f>ABS(ROUND(J61,0)-J61)+ABS(ROUND(K61,0)-K61)</f>
        <v>0</v>
      </c>
      <c r="J61" s="75">
        <f>Bilanca!K69</f>
        <v>17427795</v>
      </c>
      <c r="K61" s="76">
        <f>Bilanca!L69</f>
        <v>16996992</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4193994</v>
      </c>
      <c r="I62" s="77">
        <f>ABS(ROUND(J62,0)-J62)+ABS(ROUND(K62,0)-K62)</f>
        <v>0</v>
      </c>
      <c r="J62" s="75">
        <f>Bilanca!K70</f>
        <v>2291800</v>
      </c>
      <c r="K62" s="76">
        <f>Bilanca!L70</f>
        <v>2291800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5313301.42</v>
      </c>
      <c r="I63" s="27">
        <f>ABS(ROUND(J63,0)-J63)+ABS(ROUND(K63,0)-K63)</f>
        <v>0</v>
      </c>
      <c r="J63" s="75">
        <f>Bilanca!K72</f>
        <v>2825113</v>
      </c>
      <c r="K63" s="76">
        <f>Bilanca!L72</f>
        <v>2872364</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4331502</v>
      </c>
      <c r="I64" s="27">
        <f>ABS(ROUND(J64,0)-J64)+ABS(ROUND(K64,0)-K64)</f>
        <v>0</v>
      </c>
      <c r="J64" s="75">
        <f>Bilanca!K73</f>
        <v>2291800</v>
      </c>
      <c r="K64" s="76">
        <f>Bilanca!L73</f>
        <v>2291800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49994.75</v>
      </c>
      <c r="I66" s="27">
        <f t="shared" si="6"/>
        <v>0</v>
      </c>
      <c r="J66" s="75">
        <f>Bilanca!K75</f>
        <v>23439</v>
      </c>
      <c r="K66" s="76">
        <f>Bilanca!L75</f>
        <v>26738</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50613.420000000006</v>
      </c>
      <c r="I67" s="27">
        <f t="shared" si="6"/>
        <v>0</v>
      </c>
      <c r="J67" s="75">
        <f>Bilanca!K76</f>
        <v>23363</v>
      </c>
      <c r="K67" s="76">
        <f>Bilanca!L76</f>
        <v>26662</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159.60000000000002</v>
      </c>
      <c r="I71" s="27">
        <f t="shared" si="6"/>
        <v>0</v>
      </c>
      <c r="J71" s="75">
        <f>Bilanca!K80</f>
        <v>76</v>
      </c>
      <c r="K71" s="76">
        <f>Bilanca!L80</f>
        <v>76</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1049073.84</v>
      </c>
      <c r="I73" s="27">
        <f t="shared" si="6"/>
        <v>0</v>
      </c>
      <c r="J73" s="75">
        <f>Bilanca!K82</f>
        <v>443897</v>
      </c>
      <c r="K73" s="76">
        <f>Bilanca!L82</f>
        <v>506575</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1063644.31</v>
      </c>
      <c r="I74" s="27">
        <f t="shared" si="6"/>
        <v>0</v>
      </c>
      <c r="J74" s="75">
        <f>Bilanca!K83</f>
        <v>443897</v>
      </c>
      <c r="K74" s="76">
        <f>Bilanca!L83</f>
        <v>506575</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120359.25</v>
      </c>
      <c r="I76" s="27">
        <f t="shared" si="6"/>
        <v>0</v>
      </c>
      <c r="J76" s="75">
        <f>Bilanca!K85</f>
        <v>65977</v>
      </c>
      <c r="K76" s="76">
        <f>Bilanca!L85</f>
        <v>47251</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121964.04000000001</v>
      </c>
      <c r="I77" s="27">
        <f t="shared" si="6"/>
        <v>0</v>
      </c>
      <c r="J77" s="75">
        <f>Bilanca!K86</f>
        <v>65977</v>
      </c>
      <c r="K77" s="76">
        <f>Bilanca!L86</f>
        <v>47251</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9116737.92</v>
      </c>
      <c r="I94" s="27">
        <f t="shared" si="6"/>
        <v>0</v>
      </c>
      <c r="J94" s="75">
        <f>Bilanca!K103</f>
        <v>3614476</v>
      </c>
      <c r="K94" s="76">
        <f>Bilanca!L103</f>
        <v>3094234</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1059495.62</v>
      </c>
      <c r="I95" s="27">
        <f t="shared" si="6"/>
        <v>0</v>
      </c>
      <c r="J95" s="75">
        <f>Bilanca!K104</f>
        <v>278629</v>
      </c>
      <c r="K95" s="76">
        <f>Bilanca!L104</f>
        <v>424247</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8040272.8</v>
      </c>
      <c r="I99" s="27">
        <f aca="true" t="shared" si="9" ref="I99:I107">ABS(ROUND(J99,0)-J99)+ABS(ROUND(K99,0)-K99)</f>
        <v>0</v>
      </c>
      <c r="J99" s="75">
        <f>Bilanca!K108</f>
        <v>3184296</v>
      </c>
      <c r="K99" s="76">
        <f>Bilanca!L108</f>
        <v>2510032</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289603.36</v>
      </c>
      <c r="I102" s="27">
        <f t="shared" si="9"/>
        <v>0</v>
      </c>
      <c r="J102" s="75">
        <f>Bilanca!K111</f>
        <v>88192</v>
      </c>
      <c r="K102" s="76">
        <f>Bilanca!L111</f>
        <v>99272</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188419.5</v>
      </c>
      <c r="I103" s="27">
        <f t="shared" si="9"/>
        <v>0</v>
      </c>
      <c r="J103" s="75">
        <f>Bilanca!K112</f>
        <v>63359</v>
      </c>
      <c r="K103" s="76">
        <f>Bilanca!L112</f>
        <v>60683</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0</v>
      </c>
      <c r="I106" s="27">
        <f t="shared" si="9"/>
        <v>0</v>
      </c>
      <c r="J106" s="75">
        <f>Bilanca!K115</f>
        <v>0</v>
      </c>
      <c r="K106" s="76">
        <f>Bilanca!L115</f>
        <v>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35031933.64</v>
      </c>
      <c r="I107" s="27">
        <f t="shared" si="9"/>
        <v>0</v>
      </c>
      <c r="J107" s="75">
        <f>Bilanca!K116</f>
        <v>10988206</v>
      </c>
      <c r="K107" s="76">
        <f>Bilanca!L116</f>
        <v>11030394</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55021303.53</v>
      </c>
      <c r="I108" s="27">
        <f aca="true" t="shared" si="11" ref="I108:I113">ABS(ROUND(J108,0)-J108)+ABS(ROUND(K108,0)-K108)</f>
        <v>0</v>
      </c>
      <c r="J108" s="75">
        <f>Bilanca!K117</f>
        <v>17427795</v>
      </c>
      <c r="K108" s="76">
        <f>Bilanca!L117</f>
        <v>16996992</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7425432</v>
      </c>
      <c r="I109" s="27">
        <f t="shared" si="11"/>
        <v>0</v>
      </c>
      <c r="J109" s="75">
        <f>Bilanca!K118</f>
        <v>2291800</v>
      </c>
      <c r="K109" s="76">
        <f>Bilanca!L118</f>
        <v>2291800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60359685.449999996</v>
      </c>
      <c r="I112" s="27">
        <f t="shared" si="11"/>
        <v>0</v>
      </c>
      <c r="J112" s="75">
        <f>RDG!K9</f>
        <v>22434365</v>
      </c>
      <c r="K112" s="76">
        <f>RDG!L9</f>
        <v>15971865</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57951806.08</v>
      </c>
      <c r="I113" s="27">
        <f t="shared" si="11"/>
        <v>0</v>
      </c>
      <c r="J113" s="75">
        <f>RDG!K10</f>
        <v>21780630</v>
      </c>
      <c r="K113" s="76">
        <f>RDG!L10</f>
        <v>14981027</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2978014.4299999997</v>
      </c>
      <c r="I114" s="27">
        <f aca="true" t="shared" si="13" ref="I114:I158">ABS(ROUND(J114,0)-J114)+ABS(ROUND(K114,0)-K114)</f>
        <v>0</v>
      </c>
      <c r="J114" s="75">
        <f>RDG!K11</f>
        <v>653735</v>
      </c>
      <c r="K114" s="76">
        <f>RDG!L11</f>
        <v>990838</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61947256.86000001</v>
      </c>
      <c r="I115" s="27">
        <f t="shared" si="13"/>
        <v>0</v>
      </c>
      <c r="J115" s="75">
        <f>RDG!K12</f>
        <v>22406841</v>
      </c>
      <c r="K115" s="76">
        <f>RDG!L12</f>
        <v>15966429</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51588224.120000005</v>
      </c>
      <c r="I117" s="27">
        <f t="shared" si="13"/>
        <v>0</v>
      </c>
      <c r="J117" s="75">
        <f>RDG!K14</f>
        <v>19258201</v>
      </c>
      <c r="K117" s="76">
        <f>RDG!L14</f>
        <v>12607203</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50747588.19</v>
      </c>
      <c r="I118" s="27">
        <f t="shared" si="13"/>
        <v>0</v>
      </c>
      <c r="J118" s="75">
        <f>RDG!K15</f>
        <v>18763409</v>
      </c>
      <c r="K118" s="76">
        <f>RDG!L15</f>
        <v>12305299</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1307334</v>
      </c>
      <c r="I120" s="27">
        <f t="shared" si="13"/>
        <v>0</v>
      </c>
      <c r="J120" s="75">
        <f>RDG!K17</f>
        <v>494792</v>
      </c>
      <c r="K120" s="76">
        <f>RDG!L17</f>
        <v>301904</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6398860.800000001</v>
      </c>
      <c r="I121" s="27">
        <f t="shared" si="13"/>
        <v>0</v>
      </c>
      <c r="J121" s="75">
        <f>RDG!K18</f>
        <v>1804604</v>
      </c>
      <c r="K121" s="76">
        <f>RDG!L18</f>
        <v>1763890</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4442859.85</v>
      </c>
      <c r="I122" s="27">
        <f t="shared" si="13"/>
        <v>0</v>
      </c>
      <c r="J122" s="75">
        <f>RDG!K19</f>
        <v>1253197</v>
      </c>
      <c r="K122" s="76">
        <f>RDG!L19</f>
        <v>1209294</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1121481.3399999999</v>
      </c>
      <c r="I123" s="27">
        <f t="shared" si="13"/>
        <v>0</v>
      </c>
      <c r="J123" s="75">
        <f>RDG!K20</f>
        <v>314599</v>
      </c>
      <c r="K123" s="76">
        <f>RDG!L20</f>
        <v>302324</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911862.96</v>
      </c>
      <c r="I124" s="27">
        <f t="shared" si="13"/>
        <v>0</v>
      </c>
      <c r="J124" s="75">
        <f>RDG!K21</f>
        <v>236808</v>
      </c>
      <c r="K124" s="76">
        <f>RDG!L21</f>
        <v>252272</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2556570</v>
      </c>
      <c r="I125" s="27">
        <f t="shared" si="13"/>
        <v>0</v>
      </c>
      <c r="J125" s="75">
        <f>RDG!K22</f>
        <v>638928</v>
      </c>
      <c r="K125" s="76">
        <f>RDG!L22</f>
        <v>711411</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1401583.75</v>
      </c>
      <c r="I126" s="27">
        <f t="shared" si="13"/>
        <v>0</v>
      </c>
      <c r="J126" s="75">
        <f>RDG!K23</f>
        <v>352911</v>
      </c>
      <c r="K126" s="76">
        <f>RDG!L23</f>
        <v>384178</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1689934.68</v>
      </c>
      <c r="I127" s="27">
        <f t="shared" si="13"/>
        <v>0</v>
      </c>
      <c r="J127" s="75">
        <f>RDG!K24</f>
        <v>350976</v>
      </c>
      <c r="K127" s="76">
        <f>RDG!L24</f>
        <v>495121</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1716759.04</v>
      </c>
      <c r="I129" s="27">
        <f t="shared" si="13"/>
        <v>0</v>
      </c>
      <c r="J129" s="75">
        <f>RDG!K26</f>
        <v>350976</v>
      </c>
      <c r="K129" s="76">
        <f>RDG!L26</f>
        <v>495121</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13614.900000000001</v>
      </c>
      <c r="I131" s="27">
        <f t="shared" si="13"/>
        <v>0</v>
      </c>
      <c r="J131" s="75">
        <f>RDG!K28</f>
        <v>1221</v>
      </c>
      <c r="K131" s="76">
        <f>RDG!L28</f>
        <v>4626</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576848.02</v>
      </c>
      <c r="I132" s="27">
        <f t="shared" si="13"/>
        <v>0</v>
      </c>
      <c r="J132" s="75">
        <f>RDG!K29</f>
        <v>177314</v>
      </c>
      <c r="K132" s="76">
        <f>RDG!L29</f>
        <v>131514</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585654.8600000001</v>
      </c>
      <c r="I134" s="27">
        <f t="shared" si="13"/>
        <v>0</v>
      </c>
      <c r="J134" s="75">
        <f>RDG!K31</f>
        <v>177314</v>
      </c>
      <c r="K134" s="76">
        <f>RDG!L31</f>
        <v>131514</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382276.57999999996</v>
      </c>
      <c r="I138" s="27">
        <f t="shared" si="13"/>
        <v>0</v>
      </c>
      <c r="J138" s="75">
        <f>RDG!K35</f>
        <v>122928</v>
      </c>
      <c r="K138" s="76">
        <f>RDG!L35</f>
        <v>78053</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384864.06</v>
      </c>
      <c r="I139" s="27">
        <f t="shared" si="13"/>
        <v>0</v>
      </c>
      <c r="J139" s="75">
        <f>RDG!K36</f>
        <v>122855</v>
      </c>
      <c r="K139" s="76">
        <f>RDG!L36</f>
        <v>78016</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204.32999999999998</v>
      </c>
      <c r="I140" s="27">
        <f t="shared" si="13"/>
        <v>0</v>
      </c>
      <c r="J140" s="75">
        <f>RDG!K37</f>
        <v>73</v>
      </c>
      <c r="K140" s="76">
        <f>RDG!L37</f>
        <v>37</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80034918.02</v>
      </c>
      <c r="I147" s="27">
        <f t="shared" si="13"/>
        <v>0</v>
      </c>
      <c r="J147" s="75">
        <f>RDG!K44</f>
        <v>22611679</v>
      </c>
      <c r="K147" s="76">
        <f>RDG!L44</f>
        <v>16103379</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80289537.51</v>
      </c>
      <c r="I148" s="27">
        <f t="shared" si="13"/>
        <v>0</v>
      </c>
      <c r="J148" s="75">
        <f>RDG!K45</f>
        <v>22529769</v>
      </c>
      <c r="K148" s="76">
        <f>RDG!L45</f>
        <v>16044482</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295561.92</v>
      </c>
      <c r="I149" s="27">
        <f t="shared" si="13"/>
        <v>0</v>
      </c>
      <c r="J149" s="75">
        <f>RDG!K46</f>
        <v>81910</v>
      </c>
      <c r="K149" s="76">
        <f>RDG!L46</f>
        <v>58897</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297558.96</v>
      </c>
      <c r="I150" s="27">
        <f t="shared" si="13"/>
        <v>0</v>
      </c>
      <c r="J150" s="75">
        <f>RDG!K47</f>
        <v>81910</v>
      </c>
      <c r="K150" s="76">
        <f>RDG!L47</f>
        <v>58897</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59229.75</v>
      </c>
      <c r="I152" s="27">
        <f t="shared" si="13"/>
        <v>0</v>
      </c>
      <c r="J152" s="75">
        <f>RDG!K49</f>
        <v>15933</v>
      </c>
      <c r="K152" s="76">
        <f>RDG!L49</f>
        <v>11646</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243928.08000000002</v>
      </c>
      <c r="I153" s="27">
        <f t="shared" si="13"/>
        <v>0</v>
      </c>
      <c r="J153" s="75">
        <f>RDG!K50</f>
        <v>65977</v>
      </c>
      <c r="K153" s="76">
        <f>RDG!L50</f>
        <v>47251</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245532.87</v>
      </c>
      <c r="I154" s="27">
        <f t="shared" si="13"/>
        <v>0</v>
      </c>
      <c r="J154" s="75">
        <f>RDG!K51</f>
        <v>65977</v>
      </c>
      <c r="K154" s="76">
        <f>RDG!L51</f>
        <v>47251</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01.01.2014. do 31.12.2014.</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02332264; IVKOM-PLIN d.o.o.</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87" activePane="bottomLeft" state="frozen"/>
      <selection pane="topLeft" activeCell="A1" sqref="A1"/>
      <selection pane="bottomLeft" activeCell="C1" sqref="C1"/>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0</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1</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0</v>
      </c>
      <c r="N20" s="35">
        <f>IF(OR(Bilanca!K18&gt;PodDop!K15,Bilanca!L18&gt;PodDop!L15),1,0)</f>
        <v>1</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0</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0</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0"/>
      <c r="E55" s="630"/>
      <c r="F55" s="630"/>
      <c r="G55" s="630"/>
      <c r="H55" s="630"/>
      <c r="I55" s="630"/>
      <c r="J55" s="630"/>
      <c r="L55" s="35">
        <f>IF(Opci!C47=M55,0,1)</f>
        <v>0</v>
      </c>
      <c r="M55" s="131">
        <f>1+N55+O55</f>
        <v>1</v>
      </c>
      <c r="N55" s="132">
        <f>IF(Q55+R55+S55&gt;1,1,0)</f>
        <v>0</v>
      </c>
      <c r="O55" s="133">
        <f>IF(U55+V55+W55&gt;1,1,0)</f>
        <v>0</v>
      </c>
      <c r="P55" s="37" t="s">
        <v>1829</v>
      </c>
      <c r="Q55" s="38">
        <f>IF(Bilanca!K69&gt;32500000,1,0)</f>
        <v>0</v>
      </c>
      <c r="R55" s="38">
        <f>IF(RDG!K44&gt;65000000,1,0)</f>
        <v>0</v>
      </c>
      <c r="S55" s="39">
        <f>IF(Opci!C53&gt;50,1,0)</f>
        <v>0</v>
      </c>
      <c r="T55" s="40" t="s">
        <v>1830</v>
      </c>
      <c r="U55" s="41">
        <f>IF(Bilanca!K69&gt;130000000,1,0)</f>
        <v>0</v>
      </c>
      <c r="V55" s="41">
        <f>IF(RDG!K44&gt;260000000,1,0)</f>
        <v>0</v>
      </c>
      <c r="W55" s="42">
        <f>IF(Opci!C53&gt;250,1,0)</f>
        <v>0</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t="str">
        <f>UPPER(TRIM(Opci!C31))</f>
        <v>IVKOM.PLIN@IVKOM.PLIN.HR</v>
      </c>
      <c r="N59" s="201" t="str">
        <f>UPPER(TRIM(Opci!C69))</f>
        <v>SLAVICA@IVKOM.HR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\\SERVER\Company\IVKOM D.D. IVANEC\2014. - IVKOM D.D\2014.-IVKOM-PLIN\RAČUNOVODSTVO-PLIN\SLAVICA-PLIN\Završni\Javna objava\[GFI-POD -2014. IVKOM-PLIN.xls]RDG</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Ispravno</v>
      </c>
      <c r="C83" s="632" t="s">
        <v>2859</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Upozorenje!!!</v>
      </c>
      <c r="C92" s="638" t="s">
        <v>2847</v>
      </c>
      <c r="D92" s="630"/>
      <c r="E92" s="630"/>
      <c r="F92" s="630"/>
      <c r="G92" s="630"/>
      <c r="H92" s="630"/>
      <c r="I92" s="630"/>
      <c r="J92" s="630"/>
      <c r="L92" s="35">
        <f>IF(OR(M92=1,N92=1,S92=1,T92=1),1,0)</f>
        <v>1</v>
      </c>
      <c r="M92" s="35">
        <f>IF(OR(Opci!C53&gt;1000,Opci!E53&gt;1000,Opci!C55&gt;1000,Opci!E55&gt;1000),1,0)</f>
        <v>0</v>
      </c>
      <c r="N92" s="35">
        <f>IF(MAX(O92:R92)&gt;15,1,0)</f>
        <v>1</v>
      </c>
      <c r="O92" s="35">
        <f>IF(Opci!C53+Opci!C55&gt;20,ABS(Opci!C53-Opci!C55)/(Opci!C53+Opci!C55)*200,0)</f>
        <v>47.61904761904761</v>
      </c>
      <c r="P92">
        <f>IF(Opci!E53+Opci!E55&gt;20,ABS(Opci!E53-Opci!E55)/(Opci!E53+Opci!E55)*200,0)</f>
        <v>53.65853658536586</v>
      </c>
      <c r="Q92">
        <f>IF(Opci!C53+Opci!E53&gt;20,ABS(Opci!C53-Opci!E53)/(Opci!C53+Opci!E53)*200,0)</f>
        <v>0</v>
      </c>
      <c r="R92">
        <f>IF(Opci!C55+Opci!E55,ABS(Opci!C55-Opci!E55)/(Opci!C55+Opci!E55)*200,0)</f>
        <v>6.451612903225806</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1</v>
      </c>
      <c r="O13">
        <f>IF(C18=1,160,IF(C18=2,230,IF(C18=3,290,0)))</f>
        <v>0</v>
      </c>
      <c r="P13">
        <f>IF(C18=1,190,IF(C18=2,290,IF(C18=3,350,0)))</f>
        <v>0</v>
      </c>
    </row>
    <row r="14" spans="1:14" ht="30" customHeight="1">
      <c r="A14" s="240" t="s">
        <v>466</v>
      </c>
      <c r="B14" s="307" t="s">
        <v>126</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1742</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0 , 0 0    </v>
      </c>
      <c r="I20" s="289"/>
      <c r="J20" s="290"/>
    </row>
    <row r="21" spans="1:10" s="254" customFormat="1" ht="13.5" customHeight="1">
      <c r="A21" s="255" t="str">
        <f>IF(Opci!C25&lt;&gt;"",MID(Opci!C25,1,30),"")</f>
        <v>IVKOM-PLIN d.o.o.</v>
      </c>
      <c r="B21" s="250"/>
      <c r="C21" s="250"/>
      <c r="D21" s="250"/>
      <c r="E21" s="250"/>
      <c r="F21" s="250"/>
      <c r="G21" s="250"/>
      <c r="H21" s="251"/>
      <c r="I21" s="252"/>
      <c r="J21" s="253"/>
    </row>
    <row r="22" spans="1:10" ht="13.5" customHeight="1">
      <c r="A22" s="255" t="str">
        <f>IF(Opci!C29&lt;&gt;"",MID(Opci!C29,1,30),"")</f>
        <v>V.NAZORA 96 B</v>
      </c>
      <c r="B22" s="249"/>
      <c r="C22" s="249"/>
      <c r="D22" s="249"/>
      <c r="E22" s="249"/>
      <c r="F22" s="249"/>
      <c r="G22" s="249"/>
      <c r="H22" s="80"/>
      <c r="I22" s="247"/>
      <c r="J22" s="246"/>
    </row>
    <row r="23" spans="1:10" ht="13.5" customHeight="1">
      <c r="A23" s="255" t="str">
        <f>IF(AND(Opci!C27&lt;&gt;"",Opci!F27&lt;&gt;""),MID(Opci!C27&amp;" "&amp;Opci!F27,1,30),"")</f>
        <v>42240 IVANEC</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9 5 1 9 3 1 2 2 5 1 8</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2014.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D1" sqref="D1"/>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11" activePane="bottomLeft" state="frozen"/>
      <selection pane="topLeft" activeCell="A1" sqref="A1"/>
      <selection pane="bottomLeft" activeCell="D1" sqref="D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2014</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2014</v>
      </c>
      <c r="P2" s="192">
        <f>IF(E5&lt;&gt;"",YEAR(E5)/100+MONTH(E5)/2+DAY(E5),0)</f>
        <v>21.64</v>
      </c>
      <c r="Q2" s="192">
        <f>IF(H5&lt;&gt;"",YEAR(H5)/100+MONTH(H5)/2+DAY(H5),0)</f>
        <v>57.14</v>
      </c>
      <c r="R2" s="192">
        <f>INT(VALUE(C17))</f>
        <v>10</v>
      </c>
      <c r="S2" s="192">
        <f>INT(VALUE(C19))/10</f>
        <v>233226.4</v>
      </c>
      <c r="T2" s="192">
        <f>INT(VALUE(C21))/50</f>
        <v>1401639.62</v>
      </c>
      <c r="U2" s="192">
        <f>INT(VALUE(C23))/100</f>
        <v>951931225.18</v>
      </c>
      <c r="V2" s="192">
        <f>LEN(Skriveni!B9)</f>
        <v>17</v>
      </c>
      <c r="W2" s="192">
        <f>INT(VALUE(C27))/100</f>
        <v>422.4</v>
      </c>
      <c r="X2" s="192">
        <f>LEN(Skriveni!B11)</f>
        <v>6</v>
      </c>
      <c r="Y2" s="192">
        <f>LEN(Skriveni!B12)</f>
        <v>13</v>
      </c>
      <c r="Z2" s="192">
        <f>INT(VALUE(C35))</f>
        <v>156</v>
      </c>
      <c r="AA2" s="192">
        <f>INT(VALUE(C39))</f>
        <v>3522</v>
      </c>
      <c r="AB2" s="192">
        <f>IF(C41="DA",1,0)</f>
        <v>0</v>
      </c>
      <c r="AC2" s="192">
        <f>IF(C43="DA",1,0)</f>
        <v>0</v>
      </c>
      <c r="AD2" s="192">
        <f>INT(VALUE(C45))</f>
        <v>2</v>
      </c>
      <c r="AE2" s="192">
        <f>INT(VALUE(C47))</f>
        <v>1</v>
      </c>
      <c r="AF2" s="192">
        <f>INT(VALUE(C49))</f>
        <v>11</v>
      </c>
      <c r="AG2" s="192">
        <f>C51*2+E51</f>
        <v>200</v>
      </c>
      <c r="AH2" s="192">
        <f>C53+2*E53+3*C55+4*E55</f>
        <v>186</v>
      </c>
      <c r="AI2" s="192">
        <f>C57*2+E57</f>
        <v>36</v>
      </c>
      <c r="AJ2" s="192">
        <f>LEN(Skriveni!B43)</f>
        <v>11</v>
      </c>
      <c r="AK2" s="220">
        <f>INT(VALUE(E43))/100</f>
        <v>0</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41640</v>
      </c>
      <c r="F5" s="402"/>
      <c r="G5" s="146" t="s">
        <v>2278</v>
      </c>
      <c r="H5" s="401">
        <v>42004</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03" t="str">
        <f>IF(E9&lt;&gt;""," "&amp;LOOKUP(E9,AB29:AB45,AC29:AC45),"")</f>
        <v> Društvo s ograničenom odgovornošću</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2014</v>
      </c>
      <c r="H14" s="450" t="s">
        <v>1010</v>
      </c>
      <c r="I14" s="451"/>
      <c r="J14" s="451"/>
      <c r="K14" s="97"/>
      <c r="L14" s="162"/>
      <c r="M14" s="162"/>
      <c r="N14" s="162"/>
    </row>
    <row r="15" spans="1:14" ht="19.5" customHeight="1">
      <c r="A15" s="452">
        <f>SUM(Skriveni!H2:H392)+SUM(P2:AK2)+SUM(Skriveni!AC2:AC101)</f>
        <v>1611540207.96</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2973</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2974</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2975</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42240</v>
      </c>
      <c r="D27" s="473"/>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t="s">
        <v>2979</v>
      </c>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t="s">
        <v>2980</v>
      </c>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156</v>
      </c>
      <c r="D35" s="417" t="str">
        <f>IF(C35&lt;&gt;"",LOOKUP(C35,P29:P584,Q29:Q584),"Nije upisana općina!")</f>
        <v>Ivanec</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5</v>
      </c>
      <c r="D37" s="417" t="str">
        <f>IF(C37&lt;&gt;"",LOOKUP(C37,T29:T49,U29:U49),"")</f>
        <v>VARAŽDINSKA</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2602</v>
      </c>
      <c r="D39" s="422" t="str">
        <f>IF(C39&lt;&gt;"",LOOKUP(C39,Djel!A5:A621,Djel!B5:B621),"Djelatnost nije upisana!")</f>
        <v>Distribucija plinovitih goriva distribucijskom mrežom</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NE</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50</v>
      </c>
      <c r="D43" s="217" t="s">
        <v>2689</v>
      </c>
      <c r="E43" s="424"/>
      <c r="F43" s="425"/>
      <c r="G43" s="46"/>
      <c r="H43" s="124" t="s">
        <v>2981</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2</v>
      </c>
      <c r="D45" s="468" t="str">
        <f>IF(C45&lt;&gt;"",LOOKUP(C45,T52:T54,U52:U54),"Svrha predaje još nije odabrana")</f>
        <v>Predaja samo u svrhu javne objave</v>
      </c>
      <c r="E45" s="469"/>
      <c r="F45" s="469"/>
      <c r="G45" s="423"/>
      <c r="H45" s="50" t="str">
        <f>IF(OR(NT_I!Q1&lt;&gt;0,NT_D!Q1&lt;&gt;0),"DA","NE")</f>
        <v>NE</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1</v>
      </c>
      <c r="D47" s="391" t="str">
        <f>IF(C47&lt;&gt;"",LOOKUP(C47,Sifre!A6:A8,Sifre!B6:B8),"Veličina nije upisana")</f>
        <v>Mali poduzetnik</v>
      </c>
      <c r="E47" s="392"/>
      <c r="F47" s="392"/>
      <c r="G47" s="392"/>
      <c r="H47" s="124" t="s">
        <v>50</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11</v>
      </c>
      <c r="D49" s="391" t="str">
        <f>IF(C49&lt;&gt;"",LOOKUP(C49,AF29:AF36,AG29:AG36),"Oznaka vlasništva nije upisana")</f>
        <v>Državno vlasništvo (javno, komunalno i slično)</v>
      </c>
      <c r="E49" s="392"/>
      <c r="F49" s="392"/>
      <c r="G49" s="392"/>
      <c r="H49" s="124" t="s">
        <v>50</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c r="F51" s="46"/>
      <c r="G51" s="97"/>
      <c r="H51" s="124" t="s">
        <v>50</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26</v>
      </c>
      <c r="D53" s="171"/>
      <c r="E53" s="190">
        <v>26</v>
      </c>
      <c r="F53" s="171"/>
      <c r="G53" s="97"/>
      <c r="H53" s="124" t="s">
        <v>2981</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16</v>
      </c>
      <c r="D55" s="171"/>
      <c r="E55" s="191">
        <v>15</v>
      </c>
      <c r="F55" s="171"/>
      <c r="G55" s="97"/>
      <c r="H55" s="124" t="s">
        <v>2981</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12</v>
      </c>
      <c r="D57" s="46"/>
      <c r="E57" s="190">
        <v>12</v>
      </c>
      <c r="F57" s="46"/>
      <c r="G57" s="97"/>
      <c r="H57" s="124" t="s">
        <v>50</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c r="D63" s="425"/>
      <c r="E63" s="97"/>
      <c r="F63" s="395"/>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2982</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2983</v>
      </c>
      <c r="D67" s="428"/>
      <c r="E67" s="429"/>
      <c r="F67" s="97"/>
      <c r="G67" s="167" t="s">
        <v>1484</v>
      </c>
      <c r="H67" s="427" t="s">
        <v>2984</v>
      </c>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2985</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2986</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10" activePane="bottomLeft" state="frozen"/>
      <selection pane="topLeft" activeCell="A1" sqref="A1"/>
      <selection pane="bottomLeft" activeCell="E1" sqref="E1"/>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31.12.2014.</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95193122518; IVKOM-PLIN d.o.o.</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c r="L10" s="58"/>
      <c r="Q10" s="33"/>
    </row>
    <row r="11" spans="1:12" ht="13.5" customHeight="1">
      <c r="A11" s="499" t="s">
        <v>670</v>
      </c>
      <c r="B11" s="500"/>
      <c r="C11" s="500"/>
      <c r="D11" s="500"/>
      <c r="E11" s="500"/>
      <c r="F11" s="500"/>
      <c r="G11" s="500"/>
      <c r="H11" s="501"/>
      <c r="I11" s="4">
        <v>2</v>
      </c>
      <c r="J11" s="8"/>
      <c r="K11" s="59">
        <f>K12+K19+K29+K38+K42</f>
        <v>12781277</v>
      </c>
      <c r="L11" s="59">
        <f>L12+L19+L29+L38+L42</f>
        <v>12861224</v>
      </c>
    </row>
    <row r="12" spans="1:12" ht="13.5" customHeight="1">
      <c r="A12" s="483" t="s">
        <v>753</v>
      </c>
      <c r="B12" s="484"/>
      <c r="C12" s="484"/>
      <c r="D12" s="484"/>
      <c r="E12" s="484"/>
      <c r="F12" s="484"/>
      <c r="G12" s="484"/>
      <c r="H12" s="485"/>
      <c r="I12" s="4">
        <v>3</v>
      </c>
      <c r="J12" s="8"/>
      <c r="K12" s="59">
        <f>SUM(K13:K18)</f>
        <v>19534</v>
      </c>
      <c r="L12" s="59">
        <f>SUM(L13:L18)</f>
        <v>91788</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v>19534</v>
      </c>
      <c r="L14" s="60">
        <v>45771</v>
      </c>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c r="L17" s="60"/>
    </row>
    <row r="18" spans="1:12" ht="13.5" customHeight="1">
      <c r="A18" s="477" t="s">
        <v>1435</v>
      </c>
      <c r="B18" s="478"/>
      <c r="C18" s="478"/>
      <c r="D18" s="478"/>
      <c r="E18" s="478"/>
      <c r="F18" s="478"/>
      <c r="G18" s="478"/>
      <c r="H18" s="479"/>
      <c r="I18" s="4">
        <v>9</v>
      </c>
      <c r="J18" s="8"/>
      <c r="K18" s="60"/>
      <c r="L18" s="60">
        <v>46017</v>
      </c>
    </row>
    <row r="19" spans="1:12" ht="13.5" customHeight="1">
      <c r="A19" s="483" t="s">
        <v>754</v>
      </c>
      <c r="B19" s="484"/>
      <c r="C19" s="484"/>
      <c r="D19" s="484"/>
      <c r="E19" s="484"/>
      <c r="F19" s="484"/>
      <c r="G19" s="484"/>
      <c r="H19" s="485"/>
      <c r="I19" s="4">
        <v>10</v>
      </c>
      <c r="J19" s="8"/>
      <c r="K19" s="59">
        <f>SUM(K20:K28)</f>
        <v>12761743</v>
      </c>
      <c r="L19" s="59">
        <f>SUM(L20:L28)</f>
        <v>12769436</v>
      </c>
    </row>
    <row r="20" spans="1:12" ht="13.5" customHeight="1">
      <c r="A20" s="477" t="s">
        <v>1436</v>
      </c>
      <c r="B20" s="478"/>
      <c r="C20" s="478"/>
      <c r="D20" s="478"/>
      <c r="E20" s="478"/>
      <c r="F20" s="478"/>
      <c r="G20" s="478"/>
      <c r="H20" s="479"/>
      <c r="I20" s="4">
        <v>11</v>
      </c>
      <c r="J20" s="8"/>
      <c r="K20" s="60"/>
      <c r="L20" s="60"/>
    </row>
    <row r="21" spans="1:12" ht="13.5" customHeight="1">
      <c r="A21" s="477" t="s">
        <v>186</v>
      </c>
      <c r="B21" s="478"/>
      <c r="C21" s="478"/>
      <c r="D21" s="478"/>
      <c r="E21" s="478"/>
      <c r="F21" s="478"/>
      <c r="G21" s="478"/>
      <c r="H21" s="479"/>
      <c r="I21" s="4">
        <v>12</v>
      </c>
      <c r="J21" s="8"/>
      <c r="K21" s="60">
        <v>12532956</v>
      </c>
      <c r="L21" s="60">
        <v>12111258</v>
      </c>
    </row>
    <row r="22" spans="1:12" ht="13.5" customHeight="1">
      <c r="A22" s="477" t="s">
        <v>1437</v>
      </c>
      <c r="B22" s="478"/>
      <c r="C22" s="478"/>
      <c r="D22" s="478"/>
      <c r="E22" s="478"/>
      <c r="F22" s="478"/>
      <c r="G22" s="478"/>
      <c r="H22" s="479"/>
      <c r="I22" s="4">
        <v>13</v>
      </c>
      <c r="J22" s="8"/>
      <c r="K22" s="60">
        <v>57723</v>
      </c>
      <c r="L22" s="60">
        <v>510619</v>
      </c>
    </row>
    <row r="23" spans="1:12" ht="13.5" customHeight="1">
      <c r="A23" s="477" t="s">
        <v>1273</v>
      </c>
      <c r="B23" s="478"/>
      <c r="C23" s="478"/>
      <c r="D23" s="478"/>
      <c r="E23" s="478"/>
      <c r="F23" s="478"/>
      <c r="G23" s="478"/>
      <c r="H23" s="479"/>
      <c r="I23" s="4">
        <v>14</v>
      </c>
      <c r="J23" s="8"/>
      <c r="K23" s="60">
        <v>171064</v>
      </c>
      <c r="L23" s="60">
        <v>147559</v>
      </c>
    </row>
    <row r="24" spans="1:12" ht="13.5" customHeight="1">
      <c r="A24" s="477" t="s">
        <v>1274</v>
      </c>
      <c r="B24" s="478"/>
      <c r="C24" s="478"/>
      <c r="D24" s="478"/>
      <c r="E24" s="478"/>
      <c r="F24" s="478"/>
      <c r="G24" s="478"/>
      <c r="H24" s="479"/>
      <c r="I24" s="4">
        <v>15</v>
      </c>
      <c r="J24" s="8"/>
      <c r="K24" s="60"/>
      <c r="L24" s="60"/>
    </row>
    <row r="25" spans="1:12" ht="13.5" customHeight="1">
      <c r="A25" s="477" t="s">
        <v>1163</v>
      </c>
      <c r="B25" s="478"/>
      <c r="C25" s="478"/>
      <c r="D25" s="478"/>
      <c r="E25" s="478"/>
      <c r="F25" s="478"/>
      <c r="G25" s="478"/>
      <c r="H25" s="479"/>
      <c r="I25" s="4">
        <v>16</v>
      </c>
      <c r="J25" s="8"/>
      <c r="K25" s="60"/>
      <c r="L25" s="60"/>
    </row>
    <row r="26" spans="1:12" ht="13.5" customHeight="1">
      <c r="A26" s="477" t="s">
        <v>1164</v>
      </c>
      <c r="B26" s="478"/>
      <c r="C26" s="478"/>
      <c r="D26" s="478"/>
      <c r="E26" s="478"/>
      <c r="F26" s="478"/>
      <c r="G26" s="478"/>
      <c r="H26" s="479"/>
      <c r="I26" s="4">
        <v>17</v>
      </c>
      <c r="J26" s="8"/>
      <c r="K26" s="60"/>
      <c r="L26" s="60"/>
    </row>
    <row r="27" spans="1:12" ht="13.5" customHeight="1">
      <c r="A27" s="477" t="s">
        <v>1165</v>
      </c>
      <c r="B27" s="478"/>
      <c r="C27" s="478"/>
      <c r="D27" s="478"/>
      <c r="E27" s="478"/>
      <c r="F27" s="478"/>
      <c r="G27" s="478"/>
      <c r="H27" s="479"/>
      <c r="I27" s="4">
        <v>18</v>
      </c>
      <c r="J27" s="8"/>
      <c r="K27" s="60"/>
      <c r="L27" s="60"/>
    </row>
    <row r="28" spans="1:12" ht="13.5" customHeight="1">
      <c r="A28" s="477" t="s">
        <v>1166</v>
      </c>
      <c r="B28" s="478"/>
      <c r="C28" s="478"/>
      <c r="D28" s="478"/>
      <c r="E28" s="478"/>
      <c r="F28" s="478"/>
      <c r="G28" s="478"/>
      <c r="H28" s="479"/>
      <c r="I28" s="4">
        <v>19</v>
      </c>
      <c r="J28" s="8"/>
      <c r="K28" s="60"/>
      <c r="L28" s="60"/>
    </row>
    <row r="29" spans="1:12" ht="13.5" customHeight="1">
      <c r="A29" s="483" t="s">
        <v>1019</v>
      </c>
      <c r="B29" s="484"/>
      <c r="C29" s="484"/>
      <c r="D29" s="484"/>
      <c r="E29" s="484"/>
      <c r="F29" s="484"/>
      <c r="G29" s="484"/>
      <c r="H29" s="485"/>
      <c r="I29" s="4">
        <v>20</v>
      </c>
      <c r="J29" s="8"/>
      <c r="K29" s="59">
        <f>SUM(K30:K37)</f>
        <v>0</v>
      </c>
      <c r="L29" s="59">
        <f>SUM(L30:L37)</f>
        <v>0</v>
      </c>
    </row>
    <row r="30" spans="1:12" ht="13.5" customHeight="1">
      <c r="A30" s="477" t="s">
        <v>1167</v>
      </c>
      <c r="B30" s="478"/>
      <c r="C30" s="478"/>
      <c r="D30" s="478"/>
      <c r="E30" s="478"/>
      <c r="F30" s="478"/>
      <c r="G30" s="478"/>
      <c r="H30" s="479"/>
      <c r="I30" s="4">
        <v>21</v>
      </c>
      <c r="J30" s="8"/>
      <c r="K30" s="60"/>
      <c r="L30" s="60"/>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c r="L32" s="60"/>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c r="L34" s="60"/>
    </row>
    <row r="35" spans="1:12" ht="13.5" customHeight="1">
      <c r="A35" s="477" t="s">
        <v>303</v>
      </c>
      <c r="B35" s="478"/>
      <c r="C35" s="478"/>
      <c r="D35" s="478"/>
      <c r="E35" s="478"/>
      <c r="F35" s="478"/>
      <c r="G35" s="478"/>
      <c r="H35" s="479"/>
      <c r="I35" s="4">
        <v>26</v>
      </c>
      <c r="J35" s="8"/>
      <c r="K35" s="60"/>
      <c r="L35" s="60"/>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3" t="s">
        <v>1012</v>
      </c>
      <c r="B38" s="484"/>
      <c r="C38" s="484"/>
      <c r="D38" s="484"/>
      <c r="E38" s="484"/>
      <c r="F38" s="484"/>
      <c r="G38" s="484"/>
      <c r="H38" s="485"/>
      <c r="I38" s="4">
        <v>29</v>
      </c>
      <c r="J38" s="8"/>
      <c r="K38" s="59">
        <f>SUM(K39:K41)</f>
        <v>0</v>
      </c>
      <c r="L38" s="59">
        <f>SUM(L39:L41)</f>
        <v>0</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c r="K41" s="60"/>
      <c r="L41" s="60"/>
    </row>
    <row r="42" spans="1:12" ht="13.5" customHeight="1">
      <c r="A42" s="483" t="s">
        <v>1013</v>
      </c>
      <c r="B42" s="484"/>
      <c r="C42" s="484"/>
      <c r="D42" s="484"/>
      <c r="E42" s="484"/>
      <c r="F42" s="484"/>
      <c r="G42" s="484"/>
      <c r="H42" s="485"/>
      <c r="I42" s="4">
        <v>33</v>
      </c>
      <c r="J42" s="8"/>
      <c r="K42" s="60"/>
      <c r="L42" s="60"/>
    </row>
    <row r="43" spans="1:12" ht="13.5" customHeight="1">
      <c r="A43" s="499" t="s">
        <v>2297</v>
      </c>
      <c r="B43" s="500"/>
      <c r="C43" s="500"/>
      <c r="D43" s="500"/>
      <c r="E43" s="500"/>
      <c r="F43" s="500"/>
      <c r="G43" s="500"/>
      <c r="H43" s="501"/>
      <c r="I43" s="4">
        <v>34</v>
      </c>
      <c r="J43" s="8"/>
      <c r="K43" s="59">
        <f>K44+K52+K59+K67</f>
        <v>4640559</v>
      </c>
      <c r="L43" s="59">
        <f>L44+L52+L59+L67</f>
        <v>4128409</v>
      </c>
    </row>
    <row r="44" spans="1:12" ht="13.5" customHeight="1">
      <c r="A44" s="483" t="s">
        <v>319</v>
      </c>
      <c r="B44" s="484"/>
      <c r="C44" s="484"/>
      <c r="D44" s="484"/>
      <c r="E44" s="484"/>
      <c r="F44" s="484"/>
      <c r="G44" s="484"/>
      <c r="H44" s="485"/>
      <c r="I44" s="4">
        <v>35</v>
      </c>
      <c r="J44" s="8"/>
      <c r="K44" s="59">
        <f>SUM(K45:K51)</f>
        <v>138249</v>
      </c>
      <c r="L44" s="59">
        <f>SUM(L45:L51)</f>
        <v>158720</v>
      </c>
    </row>
    <row r="45" spans="1:12" ht="13.5" customHeight="1">
      <c r="A45" s="477" t="s">
        <v>1485</v>
      </c>
      <c r="B45" s="478"/>
      <c r="C45" s="478"/>
      <c r="D45" s="478"/>
      <c r="E45" s="478"/>
      <c r="F45" s="478"/>
      <c r="G45" s="478"/>
      <c r="H45" s="479"/>
      <c r="I45" s="4">
        <v>36</v>
      </c>
      <c r="J45" s="8"/>
      <c r="K45" s="60">
        <v>138249</v>
      </c>
      <c r="L45" s="60">
        <v>158720</v>
      </c>
    </row>
    <row r="46" spans="1:12" ht="13.5" customHeight="1">
      <c r="A46" s="477" t="s">
        <v>1486</v>
      </c>
      <c r="B46" s="478"/>
      <c r="C46" s="478"/>
      <c r="D46" s="478"/>
      <c r="E46" s="478"/>
      <c r="F46" s="478"/>
      <c r="G46" s="478"/>
      <c r="H46" s="479"/>
      <c r="I46" s="4">
        <v>37</v>
      </c>
      <c r="J46" s="8"/>
      <c r="K46" s="60"/>
      <c r="L46" s="60"/>
    </row>
    <row r="47" spans="1:12" ht="13.5" customHeight="1">
      <c r="A47" s="477" t="s">
        <v>304</v>
      </c>
      <c r="B47" s="478"/>
      <c r="C47" s="478"/>
      <c r="D47" s="478"/>
      <c r="E47" s="478"/>
      <c r="F47" s="478"/>
      <c r="G47" s="478"/>
      <c r="H47" s="479"/>
      <c r="I47" s="4">
        <v>38</v>
      </c>
      <c r="J47" s="8"/>
      <c r="K47" s="60"/>
      <c r="L47" s="60"/>
    </row>
    <row r="48" spans="1:12" ht="13.5" customHeight="1">
      <c r="A48" s="477" t="s">
        <v>305</v>
      </c>
      <c r="B48" s="478"/>
      <c r="C48" s="478"/>
      <c r="D48" s="478"/>
      <c r="E48" s="478"/>
      <c r="F48" s="478"/>
      <c r="G48" s="478"/>
      <c r="H48" s="479"/>
      <c r="I48" s="4">
        <v>39</v>
      </c>
      <c r="J48" s="8"/>
      <c r="K48" s="60"/>
      <c r="L48" s="60"/>
    </row>
    <row r="49" spans="1:12" ht="13.5" customHeight="1">
      <c r="A49" s="477" t="s">
        <v>306</v>
      </c>
      <c r="B49" s="478"/>
      <c r="C49" s="478"/>
      <c r="D49" s="478"/>
      <c r="E49" s="478"/>
      <c r="F49" s="478"/>
      <c r="G49" s="478"/>
      <c r="H49" s="479"/>
      <c r="I49" s="4">
        <v>40</v>
      </c>
      <c r="J49" s="8"/>
      <c r="K49" s="60"/>
      <c r="L49" s="60"/>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3" t="s">
        <v>320</v>
      </c>
      <c r="B52" s="484"/>
      <c r="C52" s="484"/>
      <c r="D52" s="484"/>
      <c r="E52" s="484"/>
      <c r="F52" s="484"/>
      <c r="G52" s="484"/>
      <c r="H52" s="485"/>
      <c r="I52" s="4">
        <v>43</v>
      </c>
      <c r="J52" s="8"/>
      <c r="K52" s="59">
        <f>SUM(K53:K58)</f>
        <v>3786638</v>
      </c>
      <c r="L52" s="59">
        <f>SUM(L53:L58)</f>
        <v>2967820</v>
      </c>
    </row>
    <row r="53" spans="1:12" ht="13.5" customHeight="1">
      <c r="A53" s="477" t="s">
        <v>2639</v>
      </c>
      <c r="B53" s="478"/>
      <c r="C53" s="478"/>
      <c r="D53" s="478"/>
      <c r="E53" s="478"/>
      <c r="F53" s="478"/>
      <c r="G53" s="478"/>
      <c r="H53" s="479"/>
      <c r="I53" s="4">
        <v>44</v>
      </c>
      <c r="J53" s="8"/>
      <c r="K53" s="60"/>
      <c r="L53" s="60"/>
    </row>
    <row r="54" spans="1:12" ht="13.5" customHeight="1">
      <c r="A54" s="477" t="s">
        <v>2640</v>
      </c>
      <c r="B54" s="478"/>
      <c r="C54" s="478"/>
      <c r="D54" s="478"/>
      <c r="E54" s="478"/>
      <c r="F54" s="478"/>
      <c r="G54" s="478"/>
      <c r="H54" s="479"/>
      <c r="I54" s="4">
        <v>45</v>
      </c>
      <c r="J54" s="8"/>
      <c r="K54" s="60">
        <v>3415478</v>
      </c>
      <c r="L54" s="60">
        <v>2669178</v>
      </c>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c r="K56" s="60"/>
      <c r="L56" s="60"/>
    </row>
    <row r="57" spans="1:12" ht="13.5" customHeight="1">
      <c r="A57" s="477" t="s">
        <v>663</v>
      </c>
      <c r="B57" s="478"/>
      <c r="C57" s="478"/>
      <c r="D57" s="478"/>
      <c r="E57" s="478"/>
      <c r="F57" s="478"/>
      <c r="G57" s="478"/>
      <c r="H57" s="479"/>
      <c r="I57" s="4">
        <v>48</v>
      </c>
      <c r="J57" s="8"/>
      <c r="K57" s="60">
        <v>370660</v>
      </c>
      <c r="L57" s="60">
        <v>298642</v>
      </c>
    </row>
    <row r="58" spans="1:12" ht="13.5" customHeight="1">
      <c r="A58" s="477" t="s">
        <v>664</v>
      </c>
      <c r="B58" s="478"/>
      <c r="C58" s="478"/>
      <c r="D58" s="478"/>
      <c r="E58" s="478"/>
      <c r="F58" s="478"/>
      <c r="G58" s="478"/>
      <c r="H58" s="479"/>
      <c r="I58" s="4">
        <v>49</v>
      </c>
      <c r="J58" s="8"/>
      <c r="K58" s="60">
        <v>500</v>
      </c>
      <c r="L58" s="60"/>
    </row>
    <row r="59" spans="1:12" ht="13.5" customHeight="1">
      <c r="A59" s="483" t="s">
        <v>321</v>
      </c>
      <c r="B59" s="484"/>
      <c r="C59" s="484"/>
      <c r="D59" s="484"/>
      <c r="E59" s="484"/>
      <c r="F59" s="484"/>
      <c r="G59" s="484"/>
      <c r="H59" s="485"/>
      <c r="I59" s="4">
        <v>50</v>
      </c>
      <c r="J59" s="8"/>
      <c r="K59" s="59">
        <f>SUM(K60:K66)</f>
        <v>0</v>
      </c>
      <c r="L59" s="59">
        <f>SUM(L60:L66)</f>
        <v>0</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c r="L61" s="60"/>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c r="K64" s="60"/>
      <c r="L64" s="60"/>
    </row>
    <row r="65" spans="1:12" ht="13.5" customHeight="1">
      <c r="A65" s="477" t="s">
        <v>303</v>
      </c>
      <c r="B65" s="478"/>
      <c r="C65" s="478"/>
      <c r="D65" s="478"/>
      <c r="E65" s="478"/>
      <c r="F65" s="478"/>
      <c r="G65" s="478"/>
      <c r="H65" s="479"/>
      <c r="I65" s="4">
        <v>56</v>
      </c>
      <c r="J65" s="8"/>
      <c r="K65" s="60"/>
      <c r="L65" s="60"/>
    </row>
    <row r="66" spans="1:12" ht="13.5" customHeight="1">
      <c r="A66" s="477" t="s">
        <v>2109</v>
      </c>
      <c r="B66" s="478"/>
      <c r="C66" s="478"/>
      <c r="D66" s="478"/>
      <c r="E66" s="478"/>
      <c r="F66" s="478"/>
      <c r="G66" s="478"/>
      <c r="H66" s="479"/>
      <c r="I66" s="4">
        <v>57</v>
      </c>
      <c r="J66" s="8"/>
      <c r="K66" s="60"/>
      <c r="L66" s="60"/>
    </row>
    <row r="67" spans="1:12" ht="13.5" customHeight="1">
      <c r="A67" s="483" t="s">
        <v>755</v>
      </c>
      <c r="B67" s="484"/>
      <c r="C67" s="484"/>
      <c r="D67" s="484"/>
      <c r="E67" s="484"/>
      <c r="F67" s="484"/>
      <c r="G67" s="484"/>
      <c r="H67" s="485"/>
      <c r="I67" s="4">
        <v>58</v>
      </c>
      <c r="J67" s="8"/>
      <c r="K67" s="60">
        <v>715672</v>
      </c>
      <c r="L67" s="60">
        <v>1001869</v>
      </c>
    </row>
    <row r="68" spans="1:12" ht="13.5" customHeight="1">
      <c r="A68" s="499" t="s">
        <v>2848</v>
      </c>
      <c r="B68" s="500"/>
      <c r="C68" s="500"/>
      <c r="D68" s="500"/>
      <c r="E68" s="500"/>
      <c r="F68" s="500"/>
      <c r="G68" s="500"/>
      <c r="H68" s="501"/>
      <c r="I68" s="4">
        <v>59</v>
      </c>
      <c r="J68" s="8"/>
      <c r="K68" s="60">
        <v>5959</v>
      </c>
      <c r="L68" s="60">
        <v>7359</v>
      </c>
    </row>
    <row r="69" spans="1:12" ht="13.5" customHeight="1">
      <c r="A69" s="499" t="s">
        <v>2298</v>
      </c>
      <c r="B69" s="500"/>
      <c r="C69" s="500"/>
      <c r="D69" s="500"/>
      <c r="E69" s="500"/>
      <c r="F69" s="500"/>
      <c r="G69" s="500"/>
      <c r="H69" s="501"/>
      <c r="I69" s="4">
        <v>60</v>
      </c>
      <c r="J69" s="8"/>
      <c r="K69" s="59">
        <f>K10+K11+K43+K68</f>
        <v>17427795</v>
      </c>
      <c r="L69" s="59">
        <f>L10+L11+L43+L68</f>
        <v>16996992</v>
      </c>
    </row>
    <row r="70" spans="1:12" ht="13.5" customHeight="1">
      <c r="A70" s="519" t="s">
        <v>309</v>
      </c>
      <c r="B70" s="520"/>
      <c r="C70" s="520"/>
      <c r="D70" s="520"/>
      <c r="E70" s="520"/>
      <c r="F70" s="520"/>
      <c r="G70" s="520"/>
      <c r="H70" s="521"/>
      <c r="I70" s="5">
        <v>61</v>
      </c>
      <c r="J70" s="9"/>
      <c r="K70" s="61">
        <v>2291800</v>
      </c>
      <c r="L70" s="61">
        <v>2291800</v>
      </c>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c r="K72" s="79">
        <f>K73+K74+K75+K81+K82+K85+K88</f>
        <v>2825113</v>
      </c>
      <c r="L72" s="79">
        <f>L73+L74+L75+L81+L82+L85+L88</f>
        <v>2872364</v>
      </c>
    </row>
    <row r="73" spans="1:12" ht="13.5" customHeight="1">
      <c r="A73" s="483" t="s">
        <v>2741</v>
      </c>
      <c r="B73" s="484"/>
      <c r="C73" s="484"/>
      <c r="D73" s="484"/>
      <c r="E73" s="484"/>
      <c r="F73" s="484"/>
      <c r="G73" s="484"/>
      <c r="H73" s="485"/>
      <c r="I73" s="4">
        <v>63</v>
      </c>
      <c r="J73" s="8"/>
      <c r="K73" s="60">
        <v>2291800</v>
      </c>
      <c r="L73" s="60">
        <v>2291800</v>
      </c>
    </row>
    <row r="74" spans="1:12" ht="13.5" customHeight="1">
      <c r="A74" s="483" t="s">
        <v>2742</v>
      </c>
      <c r="B74" s="484"/>
      <c r="C74" s="484"/>
      <c r="D74" s="484"/>
      <c r="E74" s="484"/>
      <c r="F74" s="484"/>
      <c r="G74" s="484"/>
      <c r="H74" s="485"/>
      <c r="I74" s="4">
        <v>64</v>
      </c>
      <c r="J74" s="8"/>
      <c r="K74" s="60"/>
      <c r="L74" s="60"/>
    </row>
    <row r="75" spans="1:12" ht="13.5" customHeight="1">
      <c r="A75" s="483" t="s">
        <v>2743</v>
      </c>
      <c r="B75" s="484"/>
      <c r="C75" s="484"/>
      <c r="D75" s="484"/>
      <c r="E75" s="484"/>
      <c r="F75" s="484"/>
      <c r="G75" s="484"/>
      <c r="H75" s="485"/>
      <c r="I75" s="4">
        <v>65</v>
      </c>
      <c r="J75" s="8"/>
      <c r="K75" s="59">
        <f>K76+K77-K78+K79+K80</f>
        <v>23439</v>
      </c>
      <c r="L75" s="59">
        <f>L76+L77-L78+L79+L80</f>
        <v>26738</v>
      </c>
    </row>
    <row r="76" spans="1:12" ht="13.5" customHeight="1">
      <c r="A76" s="477" t="s">
        <v>2744</v>
      </c>
      <c r="B76" s="478"/>
      <c r="C76" s="478"/>
      <c r="D76" s="478"/>
      <c r="E76" s="478"/>
      <c r="F76" s="478"/>
      <c r="G76" s="478"/>
      <c r="H76" s="479"/>
      <c r="I76" s="4">
        <v>66</v>
      </c>
      <c r="J76" s="8"/>
      <c r="K76" s="60">
        <v>23363</v>
      </c>
      <c r="L76" s="60">
        <v>26662</v>
      </c>
    </row>
    <row r="77" spans="1:12" ht="13.5" customHeight="1">
      <c r="A77" s="477" t="s">
        <v>2745</v>
      </c>
      <c r="B77" s="478"/>
      <c r="C77" s="478"/>
      <c r="D77" s="478"/>
      <c r="E77" s="478"/>
      <c r="F77" s="478"/>
      <c r="G77" s="478"/>
      <c r="H77" s="479"/>
      <c r="I77" s="4">
        <v>67</v>
      </c>
      <c r="J77" s="8"/>
      <c r="K77" s="60"/>
      <c r="L77" s="60"/>
    </row>
    <row r="78" spans="1:12" ht="13.5" customHeight="1">
      <c r="A78" s="477" t="s">
        <v>1539</v>
      </c>
      <c r="B78" s="478"/>
      <c r="C78" s="478"/>
      <c r="D78" s="478"/>
      <c r="E78" s="478"/>
      <c r="F78" s="478"/>
      <c r="G78" s="478"/>
      <c r="H78" s="479"/>
      <c r="I78" s="4">
        <v>68</v>
      </c>
      <c r="J78" s="8"/>
      <c r="K78" s="60"/>
      <c r="L78" s="60"/>
    </row>
    <row r="79" spans="1:12" ht="13.5" customHeight="1">
      <c r="A79" s="477" t="s">
        <v>1540</v>
      </c>
      <c r="B79" s="478"/>
      <c r="C79" s="478"/>
      <c r="D79" s="478"/>
      <c r="E79" s="478"/>
      <c r="F79" s="478"/>
      <c r="G79" s="478"/>
      <c r="H79" s="479"/>
      <c r="I79" s="4">
        <v>69</v>
      </c>
      <c r="J79" s="8"/>
      <c r="K79" s="60"/>
      <c r="L79" s="60"/>
    </row>
    <row r="80" spans="1:12" ht="13.5" customHeight="1">
      <c r="A80" s="477" t="s">
        <v>1541</v>
      </c>
      <c r="B80" s="478"/>
      <c r="C80" s="478"/>
      <c r="D80" s="478"/>
      <c r="E80" s="478"/>
      <c r="F80" s="478"/>
      <c r="G80" s="478"/>
      <c r="H80" s="479"/>
      <c r="I80" s="4">
        <v>70</v>
      </c>
      <c r="J80" s="8"/>
      <c r="K80" s="60">
        <v>76</v>
      </c>
      <c r="L80" s="60">
        <v>76</v>
      </c>
    </row>
    <row r="81" spans="1:12" ht="13.5" customHeight="1">
      <c r="A81" s="483" t="s">
        <v>1542</v>
      </c>
      <c r="B81" s="484"/>
      <c r="C81" s="484"/>
      <c r="D81" s="484"/>
      <c r="E81" s="484"/>
      <c r="F81" s="484"/>
      <c r="G81" s="484"/>
      <c r="H81" s="485"/>
      <c r="I81" s="4">
        <v>71</v>
      </c>
      <c r="J81" s="8"/>
      <c r="K81" s="60"/>
      <c r="L81" s="60"/>
    </row>
    <row r="82" spans="1:12" ht="13.5" customHeight="1">
      <c r="A82" s="483" t="s">
        <v>2295</v>
      </c>
      <c r="B82" s="484"/>
      <c r="C82" s="484"/>
      <c r="D82" s="484"/>
      <c r="E82" s="484"/>
      <c r="F82" s="484"/>
      <c r="G82" s="484"/>
      <c r="H82" s="485"/>
      <c r="I82" s="4">
        <v>72</v>
      </c>
      <c r="J82" s="8"/>
      <c r="K82" s="59">
        <f>K83-K84</f>
        <v>443897</v>
      </c>
      <c r="L82" s="59">
        <f>L83-L84</f>
        <v>506575</v>
      </c>
    </row>
    <row r="83" spans="1:12" ht="13.5" customHeight="1">
      <c r="A83" s="486" t="s">
        <v>2824</v>
      </c>
      <c r="B83" s="487"/>
      <c r="C83" s="487"/>
      <c r="D83" s="487"/>
      <c r="E83" s="487"/>
      <c r="F83" s="487"/>
      <c r="G83" s="487"/>
      <c r="H83" s="488"/>
      <c r="I83" s="4">
        <v>73</v>
      </c>
      <c r="J83" s="8"/>
      <c r="K83" s="60">
        <v>443897</v>
      </c>
      <c r="L83" s="60">
        <v>506575</v>
      </c>
    </row>
    <row r="84" spans="1:12" ht="13.5" customHeight="1">
      <c r="A84" s="486" t="s">
        <v>2825</v>
      </c>
      <c r="B84" s="487"/>
      <c r="C84" s="487"/>
      <c r="D84" s="487"/>
      <c r="E84" s="487"/>
      <c r="F84" s="487"/>
      <c r="G84" s="487"/>
      <c r="H84" s="488"/>
      <c r="I84" s="4">
        <v>74</v>
      </c>
      <c r="J84" s="8"/>
      <c r="K84" s="60"/>
      <c r="L84" s="60"/>
    </row>
    <row r="85" spans="1:12" ht="13.5" customHeight="1">
      <c r="A85" s="483" t="s">
        <v>2296</v>
      </c>
      <c r="B85" s="484"/>
      <c r="C85" s="484"/>
      <c r="D85" s="484"/>
      <c r="E85" s="484"/>
      <c r="F85" s="484"/>
      <c r="G85" s="484"/>
      <c r="H85" s="485"/>
      <c r="I85" s="4">
        <v>75</v>
      </c>
      <c r="J85" s="8"/>
      <c r="K85" s="59">
        <f>K86-K87</f>
        <v>65977</v>
      </c>
      <c r="L85" s="59">
        <f>L86-L87</f>
        <v>47251</v>
      </c>
    </row>
    <row r="86" spans="1:12" ht="13.5" customHeight="1">
      <c r="A86" s="486" t="s">
        <v>2826</v>
      </c>
      <c r="B86" s="487"/>
      <c r="C86" s="487"/>
      <c r="D86" s="487"/>
      <c r="E86" s="487"/>
      <c r="F86" s="487"/>
      <c r="G86" s="487"/>
      <c r="H86" s="488"/>
      <c r="I86" s="4">
        <v>76</v>
      </c>
      <c r="J86" s="8"/>
      <c r="K86" s="60">
        <v>65977</v>
      </c>
      <c r="L86" s="60">
        <v>47251</v>
      </c>
    </row>
    <row r="87" spans="1:12" ht="13.5" customHeight="1">
      <c r="A87" s="486" t="s">
        <v>2827</v>
      </c>
      <c r="B87" s="487"/>
      <c r="C87" s="487"/>
      <c r="D87" s="487"/>
      <c r="E87" s="487"/>
      <c r="F87" s="487"/>
      <c r="G87" s="487"/>
      <c r="H87" s="488"/>
      <c r="I87" s="4">
        <v>77</v>
      </c>
      <c r="J87" s="8"/>
      <c r="K87" s="60"/>
      <c r="L87" s="60"/>
    </row>
    <row r="88" spans="1:12" ht="13.5" customHeight="1">
      <c r="A88" s="483" t="s">
        <v>2828</v>
      </c>
      <c r="B88" s="484"/>
      <c r="C88" s="484"/>
      <c r="D88" s="484"/>
      <c r="E88" s="484"/>
      <c r="F88" s="484"/>
      <c r="G88" s="484"/>
      <c r="H88" s="485"/>
      <c r="I88" s="4">
        <v>78</v>
      </c>
      <c r="J88" s="8"/>
      <c r="K88" s="60"/>
      <c r="L88" s="60"/>
    </row>
    <row r="89" spans="1:12" ht="13.5" customHeight="1">
      <c r="A89" s="499" t="s">
        <v>1265</v>
      </c>
      <c r="B89" s="500"/>
      <c r="C89" s="500"/>
      <c r="D89" s="500"/>
      <c r="E89" s="500"/>
      <c r="F89" s="500"/>
      <c r="G89" s="500"/>
      <c r="H89" s="501"/>
      <c r="I89" s="4">
        <v>79</v>
      </c>
      <c r="J89" s="8"/>
      <c r="K89" s="59">
        <f>SUM(K90:K92)</f>
        <v>0</v>
      </c>
      <c r="L89" s="59">
        <f>SUM(L90:L92)</f>
        <v>0</v>
      </c>
    </row>
    <row r="90" spans="1:12" ht="13.5" customHeight="1">
      <c r="A90" s="477" t="s">
        <v>2699</v>
      </c>
      <c r="B90" s="478"/>
      <c r="C90" s="478"/>
      <c r="D90" s="478"/>
      <c r="E90" s="478"/>
      <c r="F90" s="478"/>
      <c r="G90" s="478"/>
      <c r="H90" s="479"/>
      <c r="I90" s="4">
        <v>80</v>
      </c>
      <c r="J90" s="8"/>
      <c r="K90" s="60"/>
      <c r="L90" s="60"/>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c r="L92" s="60"/>
    </row>
    <row r="93" spans="1:12" ht="13.5" customHeight="1">
      <c r="A93" s="499" t="s">
        <v>1266</v>
      </c>
      <c r="B93" s="500"/>
      <c r="C93" s="500"/>
      <c r="D93" s="500"/>
      <c r="E93" s="500"/>
      <c r="F93" s="500"/>
      <c r="G93" s="500"/>
      <c r="H93" s="501"/>
      <c r="I93" s="4">
        <v>83</v>
      </c>
      <c r="J93" s="8"/>
      <c r="K93" s="59">
        <f>SUM(K94:K102)</f>
        <v>0</v>
      </c>
      <c r="L93" s="59">
        <f>SUM(L94:L102)</f>
        <v>0</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c r="L95" s="60"/>
    </row>
    <row r="96" spans="1:12" ht="13.5" customHeight="1">
      <c r="A96" s="477" t="s">
        <v>1524</v>
      </c>
      <c r="B96" s="478"/>
      <c r="C96" s="478"/>
      <c r="D96" s="478"/>
      <c r="E96" s="478"/>
      <c r="F96" s="478"/>
      <c r="G96" s="478"/>
      <c r="H96" s="479"/>
      <c r="I96" s="4">
        <v>86</v>
      </c>
      <c r="J96" s="8"/>
      <c r="K96" s="60"/>
      <c r="L96" s="60"/>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c r="K98" s="60"/>
      <c r="L98" s="60"/>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c r="L101" s="60"/>
    </row>
    <row r="102" spans="1:12" ht="13.5" customHeight="1">
      <c r="A102" s="477" t="s">
        <v>311</v>
      </c>
      <c r="B102" s="478"/>
      <c r="C102" s="478"/>
      <c r="D102" s="478"/>
      <c r="E102" s="478"/>
      <c r="F102" s="478"/>
      <c r="G102" s="478"/>
      <c r="H102" s="479"/>
      <c r="I102" s="4">
        <v>92</v>
      </c>
      <c r="J102" s="8"/>
      <c r="K102" s="60"/>
      <c r="L102" s="60"/>
    </row>
    <row r="103" spans="1:12" ht="13.5" customHeight="1">
      <c r="A103" s="499" t="s">
        <v>1267</v>
      </c>
      <c r="B103" s="500"/>
      <c r="C103" s="500"/>
      <c r="D103" s="500"/>
      <c r="E103" s="500"/>
      <c r="F103" s="500"/>
      <c r="G103" s="500"/>
      <c r="H103" s="501"/>
      <c r="I103" s="4">
        <v>93</v>
      </c>
      <c r="J103" s="8"/>
      <c r="K103" s="59">
        <f>SUM(K104:K115)</f>
        <v>3614476</v>
      </c>
      <c r="L103" s="59">
        <f>SUM(L104:L115)</f>
        <v>3094234</v>
      </c>
    </row>
    <row r="104" spans="1:12" ht="13.5" customHeight="1">
      <c r="A104" s="477" t="s">
        <v>2702</v>
      </c>
      <c r="B104" s="478"/>
      <c r="C104" s="478"/>
      <c r="D104" s="478"/>
      <c r="E104" s="478"/>
      <c r="F104" s="478"/>
      <c r="G104" s="478"/>
      <c r="H104" s="479"/>
      <c r="I104" s="4">
        <v>94</v>
      </c>
      <c r="J104" s="8"/>
      <c r="K104" s="60">
        <v>278629</v>
      </c>
      <c r="L104" s="60">
        <v>424247</v>
      </c>
    </row>
    <row r="105" spans="1:12" ht="13.5" customHeight="1">
      <c r="A105" s="477" t="s">
        <v>178</v>
      </c>
      <c r="B105" s="478"/>
      <c r="C105" s="478"/>
      <c r="D105" s="478"/>
      <c r="E105" s="478"/>
      <c r="F105" s="478"/>
      <c r="G105" s="478"/>
      <c r="H105" s="479"/>
      <c r="I105" s="4">
        <v>95</v>
      </c>
      <c r="J105" s="8"/>
      <c r="K105" s="60"/>
      <c r="L105" s="60"/>
    </row>
    <row r="106" spans="1:12" ht="13.5" customHeight="1">
      <c r="A106" s="477" t="s">
        <v>1524</v>
      </c>
      <c r="B106" s="478"/>
      <c r="C106" s="478"/>
      <c r="D106" s="478"/>
      <c r="E106" s="478"/>
      <c r="F106" s="478"/>
      <c r="G106" s="478"/>
      <c r="H106" s="479"/>
      <c r="I106" s="4">
        <v>96</v>
      </c>
      <c r="J106" s="8"/>
      <c r="K106" s="60"/>
      <c r="L106" s="60"/>
    </row>
    <row r="107" spans="1:12" ht="13.5" customHeight="1">
      <c r="A107" s="477" t="s">
        <v>179</v>
      </c>
      <c r="B107" s="478"/>
      <c r="C107" s="478"/>
      <c r="D107" s="478"/>
      <c r="E107" s="478"/>
      <c r="F107" s="478"/>
      <c r="G107" s="478"/>
      <c r="H107" s="479"/>
      <c r="I107" s="4">
        <v>97</v>
      </c>
      <c r="J107" s="8"/>
      <c r="K107" s="60"/>
      <c r="L107" s="60"/>
    </row>
    <row r="108" spans="1:12" ht="13.5" customHeight="1">
      <c r="A108" s="477" t="s">
        <v>180</v>
      </c>
      <c r="B108" s="478"/>
      <c r="C108" s="478"/>
      <c r="D108" s="478"/>
      <c r="E108" s="478"/>
      <c r="F108" s="478"/>
      <c r="G108" s="478"/>
      <c r="H108" s="479"/>
      <c r="I108" s="4">
        <v>98</v>
      </c>
      <c r="J108" s="8"/>
      <c r="K108" s="60">
        <v>3184296</v>
      </c>
      <c r="L108" s="60">
        <v>2510032</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c r="K111" s="60">
        <v>88192</v>
      </c>
      <c r="L111" s="60">
        <v>99272</v>
      </c>
    </row>
    <row r="112" spans="1:12" ht="13.5" customHeight="1">
      <c r="A112" s="477" t="s">
        <v>314</v>
      </c>
      <c r="B112" s="478"/>
      <c r="C112" s="478"/>
      <c r="D112" s="478"/>
      <c r="E112" s="478"/>
      <c r="F112" s="478"/>
      <c r="G112" s="478"/>
      <c r="H112" s="479"/>
      <c r="I112" s="4">
        <v>102</v>
      </c>
      <c r="J112" s="8"/>
      <c r="K112" s="60">
        <v>63359</v>
      </c>
      <c r="L112" s="60">
        <v>60683</v>
      </c>
    </row>
    <row r="113" spans="1:12" ht="13.5" customHeight="1">
      <c r="A113" s="477" t="s">
        <v>317</v>
      </c>
      <c r="B113" s="478"/>
      <c r="C113" s="478"/>
      <c r="D113" s="478"/>
      <c r="E113" s="478"/>
      <c r="F113" s="478"/>
      <c r="G113" s="478"/>
      <c r="H113" s="479"/>
      <c r="I113" s="4">
        <v>103</v>
      </c>
      <c r="J113" s="8"/>
      <c r="K113" s="60"/>
      <c r="L113" s="60"/>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c r="K115" s="60"/>
      <c r="L115" s="60"/>
    </row>
    <row r="116" spans="1:12" ht="13.5" customHeight="1">
      <c r="A116" s="499" t="s">
        <v>1525</v>
      </c>
      <c r="B116" s="500"/>
      <c r="C116" s="500"/>
      <c r="D116" s="500"/>
      <c r="E116" s="500"/>
      <c r="F116" s="500"/>
      <c r="G116" s="500"/>
      <c r="H116" s="501"/>
      <c r="I116" s="4">
        <v>106</v>
      </c>
      <c r="J116" s="8"/>
      <c r="K116" s="60">
        <v>10988206</v>
      </c>
      <c r="L116" s="60">
        <v>11030394</v>
      </c>
    </row>
    <row r="117" spans="1:12" ht="13.5" customHeight="1">
      <c r="A117" s="499" t="s">
        <v>1271</v>
      </c>
      <c r="B117" s="500"/>
      <c r="C117" s="500"/>
      <c r="D117" s="500"/>
      <c r="E117" s="500"/>
      <c r="F117" s="500"/>
      <c r="G117" s="500"/>
      <c r="H117" s="501"/>
      <c r="I117" s="4">
        <v>107</v>
      </c>
      <c r="J117" s="8"/>
      <c r="K117" s="59">
        <f>K72+K89+K93+K103+K116</f>
        <v>17427795</v>
      </c>
      <c r="L117" s="59">
        <f>L72+L89+L93+L103+L116</f>
        <v>16996992</v>
      </c>
    </row>
    <row r="118" spans="1:12" ht="13.5" customHeight="1">
      <c r="A118" s="502" t="s">
        <v>2849</v>
      </c>
      <c r="B118" s="503"/>
      <c r="C118" s="503"/>
      <c r="D118" s="503"/>
      <c r="E118" s="503"/>
      <c r="F118" s="503"/>
      <c r="G118" s="503"/>
      <c r="H118" s="504"/>
      <c r="I118" s="5">
        <v>108</v>
      </c>
      <c r="J118" s="8"/>
      <c r="K118" s="61">
        <v>2291800</v>
      </c>
      <c r="L118" s="61">
        <v>2291800</v>
      </c>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c r="L121" s="60"/>
    </row>
    <row r="122" spans="1:12" ht="13.5" customHeight="1">
      <c r="A122" s="492" t="s">
        <v>1971</v>
      </c>
      <c r="B122" s="493"/>
      <c r="C122" s="493"/>
      <c r="D122" s="493"/>
      <c r="E122" s="493"/>
      <c r="F122" s="493"/>
      <c r="G122" s="493"/>
      <c r="H122" s="49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300" verticalDpi="3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tabSelected="1" zoomScalePageLayoutView="0" workbookViewId="0" topLeftCell="A1">
      <pane ySplit="2" topLeftCell="A15" activePane="bottomLeft" state="frozen"/>
      <selection pane="topLeft" activeCell="A1" sqref="A1"/>
      <selection pane="bottomLeft" activeCell="K8" sqref="K8"/>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01.01.2014. do 31.12.2014.</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95193122518; IVKOM-PLIN d.o.o.</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2817</v>
      </c>
    </row>
    <row r="9" spans="1:12" s="3" customFormat="1" ht="13.5" customHeight="1">
      <c r="A9" s="480" t="s">
        <v>1272</v>
      </c>
      <c r="B9" s="481"/>
      <c r="C9" s="481"/>
      <c r="D9" s="481"/>
      <c r="E9" s="481"/>
      <c r="F9" s="481"/>
      <c r="G9" s="481"/>
      <c r="H9" s="482"/>
      <c r="I9" s="6">
        <v>111</v>
      </c>
      <c r="J9" s="7"/>
      <c r="K9" s="79">
        <f>SUM(K10:K11)</f>
        <v>22434365</v>
      </c>
      <c r="L9" s="79">
        <f>SUM(L10:L11)</f>
        <v>15971865</v>
      </c>
    </row>
    <row r="10" spans="1:12" s="3" customFormat="1" ht="13.5" customHeight="1">
      <c r="A10" s="499" t="s">
        <v>1722</v>
      </c>
      <c r="B10" s="500"/>
      <c r="C10" s="500"/>
      <c r="D10" s="500"/>
      <c r="E10" s="500"/>
      <c r="F10" s="500"/>
      <c r="G10" s="500"/>
      <c r="H10" s="501"/>
      <c r="I10" s="4">
        <v>112</v>
      </c>
      <c r="J10" s="8"/>
      <c r="K10" s="60">
        <v>21780630</v>
      </c>
      <c r="L10" s="60">
        <v>14981027</v>
      </c>
    </row>
    <row r="11" spans="1:12" s="3" customFormat="1" ht="13.5" customHeight="1">
      <c r="A11" s="499" t="s">
        <v>322</v>
      </c>
      <c r="B11" s="500"/>
      <c r="C11" s="500"/>
      <c r="D11" s="500"/>
      <c r="E11" s="500"/>
      <c r="F11" s="500"/>
      <c r="G11" s="500"/>
      <c r="H11" s="501"/>
      <c r="I11" s="4">
        <v>113</v>
      </c>
      <c r="J11" s="8"/>
      <c r="K11" s="60">
        <v>653735</v>
      </c>
      <c r="L11" s="60">
        <v>990838</v>
      </c>
    </row>
    <row r="12" spans="1:12" s="3" customFormat="1" ht="13.5" customHeight="1">
      <c r="A12" s="499" t="s">
        <v>669</v>
      </c>
      <c r="B12" s="500"/>
      <c r="C12" s="500"/>
      <c r="D12" s="500"/>
      <c r="E12" s="500"/>
      <c r="F12" s="500"/>
      <c r="G12" s="500"/>
      <c r="H12" s="501"/>
      <c r="I12" s="4">
        <v>114</v>
      </c>
      <c r="J12" s="8"/>
      <c r="K12" s="59">
        <f>K13+K14+K18+K22+K23+K24+K27+K28</f>
        <v>22406841</v>
      </c>
      <c r="L12" s="59">
        <f>L13+L14+L18+L22+L23+L24+L27+L28</f>
        <v>15966429</v>
      </c>
    </row>
    <row r="13" spans="1:12" s="3" customFormat="1" ht="15" customHeight="1">
      <c r="A13" s="499" t="s">
        <v>323</v>
      </c>
      <c r="B13" s="500"/>
      <c r="C13" s="500"/>
      <c r="D13" s="500"/>
      <c r="E13" s="500"/>
      <c r="F13" s="500"/>
      <c r="G13" s="500"/>
      <c r="H13" s="501"/>
      <c r="I13" s="4">
        <v>115</v>
      </c>
      <c r="J13" s="8"/>
      <c r="K13" s="60"/>
      <c r="L13" s="60"/>
    </row>
    <row r="14" spans="1:12" s="3" customFormat="1" ht="13.5" customHeight="1">
      <c r="A14" s="499" t="s">
        <v>1268</v>
      </c>
      <c r="B14" s="500"/>
      <c r="C14" s="500"/>
      <c r="D14" s="500"/>
      <c r="E14" s="500"/>
      <c r="F14" s="500"/>
      <c r="G14" s="500"/>
      <c r="H14" s="501"/>
      <c r="I14" s="4">
        <v>116</v>
      </c>
      <c r="J14" s="8"/>
      <c r="K14" s="59">
        <f>SUM(K15:K17)</f>
        <v>19258201</v>
      </c>
      <c r="L14" s="59">
        <f>SUM(L15:L17)</f>
        <v>12607203</v>
      </c>
    </row>
    <row r="15" spans="1:12" s="3" customFormat="1" ht="13.5" customHeight="1">
      <c r="A15" s="477" t="s">
        <v>2463</v>
      </c>
      <c r="B15" s="478"/>
      <c r="C15" s="478"/>
      <c r="D15" s="478"/>
      <c r="E15" s="478"/>
      <c r="F15" s="478"/>
      <c r="G15" s="478"/>
      <c r="H15" s="479"/>
      <c r="I15" s="4">
        <v>117</v>
      </c>
      <c r="J15" s="8"/>
      <c r="K15" s="60">
        <v>18763409</v>
      </c>
      <c r="L15" s="60">
        <v>12305299</v>
      </c>
    </row>
    <row r="16" spans="1:12" s="3" customFormat="1" ht="13.5" customHeight="1">
      <c r="A16" s="477" t="s">
        <v>2464</v>
      </c>
      <c r="B16" s="478"/>
      <c r="C16" s="478"/>
      <c r="D16" s="478"/>
      <c r="E16" s="478"/>
      <c r="F16" s="478"/>
      <c r="G16" s="478"/>
      <c r="H16" s="479"/>
      <c r="I16" s="4">
        <v>118</v>
      </c>
      <c r="J16" s="8"/>
      <c r="K16" s="60"/>
      <c r="L16" s="60"/>
    </row>
    <row r="17" spans="1:12" s="3" customFormat="1" ht="13.5" customHeight="1">
      <c r="A17" s="477" t="s">
        <v>2663</v>
      </c>
      <c r="B17" s="478"/>
      <c r="C17" s="478"/>
      <c r="D17" s="478"/>
      <c r="E17" s="478"/>
      <c r="F17" s="478"/>
      <c r="G17" s="478"/>
      <c r="H17" s="479"/>
      <c r="I17" s="4">
        <v>119</v>
      </c>
      <c r="J17" s="8"/>
      <c r="K17" s="60">
        <v>494792</v>
      </c>
      <c r="L17" s="60">
        <v>301904</v>
      </c>
    </row>
    <row r="18" spans="1:12" s="3" customFormat="1" ht="13.5" customHeight="1">
      <c r="A18" s="499" t="s">
        <v>1269</v>
      </c>
      <c r="B18" s="500"/>
      <c r="C18" s="500"/>
      <c r="D18" s="500"/>
      <c r="E18" s="500"/>
      <c r="F18" s="500"/>
      <c r="G18" s="500"/>
      <c r="H18" s="501"/>
      <c r="I18" s="4">
        <v>120</v>
      </c>
      <c r="J18" s="8"/>
      <c r="K18" s="59">
        <f>SUM(K19:K21)</f>
        <v>1804604</v>
      </c>
      <c r="L18" s="59">
        <f>SUM(L19:L21)</f>
        <v>1763890</v>
      </c>
    </row>
    <row r="19" spans="1:12" s="3" customFormat="1" ht="13.5" customHeight="1">
      <c r="A19" s="477" t="s">
        <v>2664</v>
      </c>
      <c r="B19" s="478"/>
      <c r="C19" s="478"/>
      <c r="D19" s="478"/>
      <c r="E19" s="478"/>
      <c r="F19" s="478"/>
      <c r="G19" s="478"/>
      <c r="H19" s="479"/>
      <c r="I19" s="4">
        <v>121</v>
      </c>
      <c r="J19" s="8"/>
      <c r="K19" s="60">
        <v>1253197</v>
      </c>
      <c r="L19" s="60">
        <v>1209294</v>
      </c>
    </row>
    <row r="20" spans="1:12" s="3" customFormat="1" ht="13.5" customHeight="1">
      <c r="A20" s="477" t="s">
        <v>2665</v>
      </c>
      <c r="B20" s="478"/>
      <c r="C20" s="478"/>
      <c r="D20" s="478"/>
      <c r="E20" s="478"/>
      <c r="F20" s="478"/>
      <c r="G20" s="478"/>
      <c r="H20" s="479"/>
      <c r="I20" s="4">
        <v>122</v>
      </c>
      <c r="J20" s="8"/>
      <c r="K20" s="60">
        <v>314599</v>
      </c>
      <c r="L20" s="60">
        <v>302324</v>
      </c>
    </row>
    <row r="21" spans="1:12" s="3" customFormat="1" ht="13.5" customHeight="1">
      <c r="A21" s="477" t="s">
        <v>2666</v>
      </c>
      <c r="B21" s="478"/>
      <c r="C21" s="478"/>
      <c r="D21" s="478"/>
      <c r="E21" s="478"/>
      <c r="F21" s="478"/>
      <c r="G21" s="478"/>
      <c r="H21" s="479"/>
      <c r="I21" s="4">
        <v>123</v>
      </c>
      <c r="J21" s="8"/>
      <c r="K21" s="60">
        <v>236808</v>
      </c>
      <c r="L21" s="60">
        <v>252272</v>
      </c>
    </row>
    <row r="22" spans="1:12" s="3" customFormat="1" ht="13.5" customHeight="1">
      <c r="A22" s="499" t="s">
        <v>324</v>
      </c>
      <c r="B22" s="500"/>
      <c r="C22" s="500"/>
      <c r="D22" s="500"/>
      <c r="E22" s="500"/>
      <c r="F22" s="500"/>
      <c r="G22" s="500"/>
      <c r="H22" s="501"/>
      <c r="I22" s="4">
        <v>124</v>
      </c>
      <c r="J22" s="8"/>
      <c r="K22" s="60">
        <v>638928</v>
      </c>
      <c r="L22" s="60">
        <v>711411</v>
      </c>
    </row>
    <row r="23" spans="1:12" s="3" customFormat="1" ht="13.5" customHeight="1">
      <c r="A23" s="499" t="s">
        <v>325</v>
      </c>
      <c r="B23" s="500"/>
      <c r="C23" s="500"/>
      <c r="D23" s="500"/>
      <c r="E23" s="500"/>
      <c r="F23" s="500"/>
      <c r="G23" s="500"/>
      <c r="H23" s="501"/>
      <c r="I23" s="4">
        <v>125</v>
      </c>
      <c r="J23" s="8"/>
      <c r="K23" s="60">
        <v>352911</v>
      </c>
      <c r="L23" s="60">
        <v>384178</v>
      </c>
    </row>
    <row r="24" spans="1:12" s="3" customFormat="1" ht="13.5" customHeight="1">
      <c r="A24" s="499" t="s">
        <v>1270</v>
      </c>
      <c r="B24" s="500"/>
      <c r="C24" s="500"/>
      <c r="D24" s="500"/>
      <c r="E24" s="500"/>
      <c r="F24" s="500"/>
      <c r="G24" s="500"/>
      <c r="H24" s="501"/>
      <c r="I24" s="4">
        <v>126</v>
      </c>
      <c r="J24" s="8"/>
      <c r="K24" s="59">
        <f>SUM(K25:K26)</f>
        <v>350976</v>
      </c>
      <c r="L24" s="59">
        <f>SUM(L25:L26)</f>
        <v>495121</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c r="K26" s="60">
        <v>350976</v>
      </c>
      <c r="L26" s="60">
        <v>495121</v>
      </c>
    </row>
    <row r="27" spans="1:12" s="3" customFormat="1" ht="13.5" customHeight="1">
      <c r="A27" s="499" t="s">
        <v>326</v>
      </c>
      <c r="B27" s="500"/>
      <c r="C27" s="500"/>
      <c r="D27" s="500"/>
      <c r="E27" s="500"/>
      <c r="F27" s="500"/>
      <c r="G27" s="500"/>
      <c r="H27" s="501"/>
      <c r="I27" s="4">
        <v>129</v>
      </c>
      <c r="J27" s="8"/>
      <c r="K27" s="60"/>
      <c r="L27" s="60"/>
    </row>
    <row r="28" spans="1:12" s="3" customFormat="1" ht="13.5" customHeight="1">
      <c r="A28" s="499" t="s">
        <v>1079</v>
      </c>
      <c r="B28" s="500"/>
      <c r="C28" s="500"/>
      <c r="D28" s="500"/>
      <c r="E28" s="500"/>
      <c r="F28" s="500"/>
      <c r="G28" s="500"/>
      <c r="H28" s="501"/>
      <c r="I28" s="4">
        <v>130</v>
      </c>
      <c r="J28" s="8"/>
      <c r="K28" s="60">
        <v>1221</v>
      </c>
      <c r="L28" s="60">
        <v>4626</v>
      </c>
    </row>
    <row r="29" spans="1:12" s="3" customFormat="1" ht="13.5" customHeight="1">
      <c r="A29" s="499" t="s">
        <v>53</v>
      </c>
      <c r="B29" s="500"/>
      <c r="C29" s="500"/>
      <c r="D29" s="500"/>
      <c r="E29" s="500"/>
      <c r="F29" s="500"/>
      <c r="G29" s="500"/>
      <c r="H29" s="501"/>
      <c r="I29" s="4">
        <v>131</v>
      </c>
      <c r="J29" s="8"/>
      <c r="K29" s="59">
        <f>SUM(K30:K34)</f>
        <v>177314</v>
      </c>
      <c r="L29" s="59">
        <f>SUM(L30:L34)</f>
        <v>131514</v>
      </c>
    </row>
    <row r="30" spans="1:12" s="3" customFormat="1" ht="27.75" customHeight="1">
      <c r="A30" s="499" t="s">
        <v>82</v>
      </c>
      <c r="B30" s="500"/>
      <c r="C30" s="500"/>
      <c r="D30" s="500"/>
      <c r="E30" s="500"/>
      <c r="F30" s="500"/>
      <c r="G30" s="500"/>
      <c r="H30" s="501"/>
      <c r="I30" s="4">
        <v>132</v>
      </c>
      <c r="J30" s="8"/>
      <c r="K30" s="60"/>
      <c r="L30" s="60"/>
    </row>
    <row r="31" spans="1:12" s="3" customFormat="1" ht="27.75" customHeight="1">
      <c r="A31" s="499" t="s">
        <v>215</v>
      </c>
      <c r="B31" s="500"/>
      <c r="C31" s="500"/>
      <c r="D31" s="500"/>
      <c r="E31" s="500"/>
      <c r="F31" s="500"/>
      <c r="G31" s="500"/>
      <c r="H31" s="501"/>
      <c r="I31" s="4">
        <v>133</v>
      </c>
      <c r="J31" s="8"/>
      <c r="K31" s="60">
        <v>177314</v>
      </c>
      <c r="L31" s="60">
        <v>131514</v>
      </c>
    </row>
    <row r="32" spans="1:12" s="3" customFormat="1" ht="13.5" customHeight="1">
      <c r="A32" s="499" t="s">
        <v>242</v>
      </c>
      <c r="B32" s="500"/>
      <c r="C32" s="500"/>
      <c r="D32" s="500"/>
      <c r="E32" s="500"/>
      <c r="F32" s="500"/>
      <c r="G32" s="500"/>
      <c r="H32" s="501"/>
      <c r="I32" s="4">
        <v>134</v>
      </c>
      <c r="J32" s="8"/>
      <c r="K32" s="60"/>
      <c r="L32" s="60"/>
    </row>
    <row r="33" spans="1:12" s="3" customFormat="1" ht="13.5" customHeight="1">
      <c r="A33" s="499" t="s">
        <v>78</v>
      </c>
      <c r="B33" s="500"/>
      <c r="C33" s="500"/>
      <c r="D33" s="500"/>
      <c r="E33" s="500"/>
      <c r="F33" s="500"/>
      <c r="G33" s="500"/>
      <c r="H33" s="501"/>
      <c r="I33" s="4">
        <v>135</v>
      </c>
      <c r="J33" s="8"/>
      <c r="K33" s="60"/>
      <c r="L33" s="60"/>
    </row>
    <row r="34" spans="1:12" s="3" customFormat="1" ht="13.5" customHeight="1">
      <c r="A34" s="499" t="s">
        <v>243</v>
      </c>
      <c r="B34" s="500"/>
      <c r="C34" s="500"/>
      <c r="D34" s="500"/>
      <c r="E34" s="500"/>
      <c r="F34" s="500"/>
      <c r="G34" s="500"/>
      <c r="H34" s="501"/>
      <c r="I34" s="4">
        <v>136</v>
      </c>
      <c r="J34" s="8"/>
      <c r="K34" s="60"/>
      <c r="L34" s="60"/>
    </row>
    <row r="35" spans="1:12" s="3" customFormat="1" ht="13.5" customHeight="1">
      <c r="A35" s="499" t="s">
        <v>54</v>
      </c>
      <c r="B35" s="500"/>
      <c r="C35" s="500"/>
      <c r="D35" s="500"/>
      <c r="E35" s="500"/>
      <c r="F35" s="500"/>
      <c r="G35" s="500"/>
      <c r="H35" s="501"/>
      <c r="I35" s="4">
        <v>137</v>
      </c>
      <c r="J35" s="8"/>
      <c r="K35" s="59">
        <f>SUM(K36:K39)</f>
        <v>122928</v>
      </c>
      <c r="L35" s="59">
        <f>SUM(L36:L39)</f>
        <v>78053</v>
      </c>
    </row>
    <row r="36" spans="1:12" s="3" customFormat="1" ht="13.5" customHeight="1">
      <c r="A36" s="499" t="s">
        <v>2668</v>
      </c>
      <c r="B36" s="500"/>
      <c r="C36" s="500"/>
      <c r="D36" s="500"/>
      <c r="E36" s="500"/>
      <c r="F36" s="500"/>
      <c r="G36" s="500"/>
      <c r="H36" s="501"/>
      <c r="I36" s="4">
        <v>138</v>
      </c>
      <c r="J36" s="8"/>
      <c r="K36" s="60">
        <v>122855</v>
      </c>
      <c r="L36" s="60">
        <v>78016</v>
      </c>
    </row>
    <row r="37" spans="1:12" s="3" customFormat="1" ht="27.75" customHeight="1">
      <c r="A37" s="499" t="s">
        <v>2667</v>
      </c>
      <c r="B37" s="500"/>
      <c r="C37" s="500"/>
      <c r="D37" s="500"/>
      <c r="E37" s="500"/>
      <c r="F37" s="500"/>
      <c r="G37" s="500"/>
      <c r="H37" s="501"/>
      <c r="I37" s="4">
        <v>139</v>
      </c>
      <c r="J37" s="8"/>
      <c r="K37" s="60">
        <v>73</v>
      </c>
      <c r="L37" s="60">
        <v>37</v>
      </c>
    </row>
    <row r="38" spans="1:12" s="3" customFormat="1" ht="13.5" customHeight="1">
      <c r="A38" s="499" t="s">
        <v>79</v>
      </c>
      <c r="B38" s="500"/>
      <c r="C38" s="500"/>
      <c r="D38" s="500"/>
      <c r="E38" s="500"/>
      <c r="F38" s="500"/>
      <c r="G38" s="500"/>
      <c r="H38" s="501"/>
      <c r="I38" s="4">
        <v>140</v>
      </c>
      <c r="J38" s="8"/>
      <c r="K38" s="60"/>
      <c r="L38" s="60"/>
    </row>
    <row r="39" spans="1:12" s="3" customFormat="1" ht="13.5" customHeight="1">
      <c r="A39" s="499" t="s">
        <v>2669</v>
      </c>
      <c r="B39" s="500"/>
      <c r="C39" s="500"/>
      <c r="D39" s="500"/>
      <c r="E39" s="500"/>
      <c r="F39" s="500"/>
      <c r="G39" s="500"/>
      <c r="H39" s="501"/>
      <c r="I39" s="4">
        <v>141</v>
      </c>
      <c r="J39" s="8"/>
      <c r="K39" s="60"/>
      <c r="L39" s="60"/>
    </row>
    <row r="40" spans="1:12" s="3" customFormat="1" ht="13.5" customHeight="1">
      <c r="A40" s="499" t="s">
        <v>1024</v>
      </c>
      <c r="B40" s="500"/>
      <c r="C40" s="500"/>
      <c r="D40" s="500"/>
      <c r="E40" s="500"/>
      <c r="F40" s="500"/>
      <c r="G40" s="500"/>
      <c r="H40" s="501"/>
      <c r="I40" s="4">
        <v>142</v>
      </c>
      <c r="J40" s="8"/>
      <c r="K40" s="60"/>
      <c r="L40" s="60"/>
    </row>
    <row r="41" spans="1:12" s="3" customFormat="1" ht="13.5" customHeight="1">
      <c r="A41" s="499" t="s">
        <v>1025</v>
      </c>
      <c r="B41" s="500"/>
      <c r="C41" s="500"/>
      <c r="D41" s="500"/>
      <c r="E41" s="500"/>
      <c r="F41" s="500"/>
      <c r="G41" s="500"/>
      <c r="H41" s="501"/>
      <c r="I41" s="4">
        <v>143</v>
      </c>
      <c r="J41" s="8"/>
      <c r="K41" s="60"/>
      <c r="L41" s="60"/>
    </row>
    <row r="42" spans="1:12" s="3" customFormat="1" ht="13.5" customHeight="1">
      <c r="A42" s="499" t="s">
        <v>80</v>
      </c>
      <c r="B42" s="500"/>
      <c r="C42" s="500"/>
      <c r="D42" s="500"/>
      <c r="E42" s="500"/>
      <c r="F42" s="500"/>
      <c r="G42" s="500"/>
      <c r="H42" s="501"/>
      <c r="I42" s="4">
        <v>144</v>
      </c>
      <c r="J42" s="8"/>
      <c r="K42" s="60"/>
      <c r="L42" s="60"/>
    </row>
    <row r="43" spans="1:12" s="3" customFormat="1" ht="13.5" customHeight="1">
      <c r="A43" s="499" t="s">
        <v>81</v>
      </c>
      <c r="B43" s="500"/>
      <c r="C43" s="500"/>
      <c r="D43" s="500"/>
      <c r="E43" s="500"/>
      <c r="F43" s="500"/>
      <c r="G43" s="500"/>
      <c r="H43" s="501"/>
      <c r="I43" s="4">
        <v>145</v>
      </c>
      <c r="J43" s="8"/>
      <c r="K43" s="60"/>
      <c r="L43" s="60"/>
    </row>
    <row r="44" spans="1:12" s="3" customFormat="1" ht="13.5" customHeight="1">
      <c r="A44" s="499" t="s">
        <v>55</v>
      </c>
      <c r="B44" s="500"/>
      <c r="C44" s="500"/>
      <c r="D44" s="500"/>
      <c r="E44" s="500"/>
      <c r="F44" s="500"/>
      <c r="G44" s="500"/>
      <c r="H44" s="501"/>
      <c r="I44" s="4">
        <v>146</v>
      </c>
      <c r="J44" s="8"/>
      <c r="K44" s="59">
        <f>K9+K29+K40+K42</f>
        <v>22611679</v>
      </c>
      <c r="L44" s="59">
        <f>L9+L29+L40+L42</f>
        <v>16103379</v>
      </c>
    </row>
    <row r="45" spans="1:12" s="3" customFormat="1" ht="13.5" customHeight="1">
      <c r="A45" s="499" t="s">
        <v>56</v>
      </c>
      <c r="B45" s="500"/>
      <c r="C45" s="500"/>
      <c r="D45" s="500"/>
      <c r="E45" s="500"/>
      <c r="F45" s="500"/>
      <c r="G45" s="500"/>
      <c r="H45" s="501"/>
      <c r="I45" s="4">
        <v>147</v>
      </c>
      <c r="J45" s="8"/>
      <c r="K45" s="59">
        <f>K12+K35+K41+K43</f>
        <v>22529769</v>
      </c>
      <c r="L45" s="59">
        <f>L12+L35+L41+L43</f>
        <v>16044482</v>
      </c>
    </row>
    <row r="46" spans="1:12" s="3" customFormat="1" ht="13.5" customHeight="1">
      <c r="A46" s="499" t="s">
        <v>1825</v>
      </c>
      <c r="B46" s="500"/>
      <c r="C46" s="500"/>
      <c r="D46" s="500"/>
      <c r="E46" s="500"/>
      <c r="F46" s="500"/>
      <c r="G46" s="500"/>
      <c r="H46" s="501"/>
      <c r="I46" s="4">
        <v>148</v>
      </c>
      <c r="J46" s="8"/>
      <c r="K46" s="59">
        <f>K44-K45</f>
        <v>81910</v>
      </c>
      <c r="L46" s="59">
        <f>L44-L45</f>
        <v>58897</v>
      </c>
    </row>
    <row r="47" spans="1:12" s="3" customFormat="1" ht="13.5" customHeight="1">
      <c r="A47" s="486" t="s">
        <v>58</v>
      </c>
      <c r="B47" s="487"/>
      <c r="C47" s="487"/>
      <c r="D47" s="487"/>
      <c r="E47" s="487"/>
      <c r="F47" s="487"/>
      <c r="G47" s="487"/>
      <c r="H47" s="488"/>
      <c r="I47" s="4">
        <v>149</v>
      </c>
      <c r="J47" s="8"/>
      <c r="K47" s="59">
        <f>IF(K44&gt;K45,K44-K45,0)</f>
        <v>81910</v>
      </c>
      <c r="L47" s="59">
        <f>IF(L44&gt;L45,L44-L45,0)</f>
        <v>58897</v>
      </c>
    </row>
    <row r="48" spans="1:12" s="3" customFormat="1" ht="13.5" customHeight="1">
      <c r="A48" s="486" t="s">
        <v>59</v>
      </c>
      <c r="B48" s="487"/>
      <c r="C48" s="487"/>
      <c r="D48" s="487"/>
      <c r="E48" s="487"/>
      <c r="F48" s="487"/>
      <c r="G48" s="487"/>
      <c r="H48" s="488"/>
      <c r="I48" s="4">
        <v>150</v>
      </c>
      <c r="J48" s="8"/>
      <c r="K48" s="59">
        <f>IF(K45&gt;K44,K45-K44,0)</f>
        <v>0</v>
      </c>
      <c r="L48" s="59">
        <f>IF(L45&gt;L44,L45-L44,0)</f>
        <v>0</v>
      </c>
    </row>
    <row r="49" spans="1:12" s="3" customFormat="1" ht="13.5" customHeight="1">
      <c r="A49" s="499" t="s">
        <v>57</v>
      </c>
      <c r="B49" s="500"/>
      <c r="C49" s="500"/>
      <c r="D49" s="500"/>
      <c r="E49" s="500"/>
      <c r="F49" s="500"/>
      <c r="G49" s="500"/>
      <c r="H49" s="501"/>
      <c r="I49" s="4">
        <v>151</v>
      </c>
      <c r="J49" s="8"/>
      <c r="K49" s="60">
        <v>15933</v>
      </c>
      <c r="L49" s="60">
        <v>11646</v>
      </c>
    </row>
    <row r="50" spans="1:12" s="3" customFormat="1" ht="13.5" customHeight="1">
      <c r="A50" s="499" t="s">
        <v>1826</v>
      </c>
      <c r="B50" s="500"/>
      <c r="C50" s="500"/>
      <c r="D50" s="500"/>
      <c r="E50" s="500"/>
      <c r="F50" s="500"/>
      <c r="G50" s="500"/>
      <c r="H50" s="501"/>
      <c r="I50" s="4">
        <v>152</v>
      </c>
      <c r="J50" s="8"/>
      <c r="K50" s="59">
        <f>K46-K49</f>
        <v>65977</v>
      </c>
      <c r="L50" s="59">
        <f>L46-L49</f>
        <v>47251</v>
      </c>
    </row>
    <row r="51" spans="1:12" s="3" customFormat="1" ht="13.5" customHeight="1">
      <c r="A51" s="486" t="s">
        <v>1021</v>
      </c>
      <c r="B51" s="487"/>
      <c r="C51" s="487"/>
      <c r="D51" s="487"/>
      <c r="E51" s="487"/>
      <c r="F51" s="487"/>
      <c r="G51" s="487"/>
      <c r="H51" s="488"/>
      <c r="I51" s="4">
        <v>153</v>
      </c>
      <c r="J51" s="8"/>
      <c r="K51" s="59">
        <f>IF(K50&gt;0,K50,0)</f>
        <v>65977</v>
      </c>
      <c r="L51" s="59">
        <f>IF(L50&gt;0,L50,0)</f>
        <v>47251</v>
      </c>
    </row>
    <row r="52" spans="1:12" s="3" customFormat="1" ht="13.5" customHeight="1">
      <c r="A52" s="549" t="s">
        <v>60</v>
      </c>
      <c r="B52" s="550"/>
      <c r="C52" s="550"/>
      <c r="D52" s="550"/>
      <c r="E52" s="550"/>
      <c r="F52" s="550"/>
      <c r="G52" s="550"/>
      <c r="H52" s="551"/>
      <c r="I52" s="5">
        <v>154</v>
      </c>
      <c r="J52" s="9"/>
      <c r="K52" s="71">
        <f>IF(K50&lt;0,-K50,0)</f>
        <v>0</v>
      </c>
      <c r="L52" s="71">
        <f>IF(L50&lt;0,-L50,0)</f>
        <v>0</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c r="L55" s="60"/>
    </row>
    <row r="56" spans="1:12" s="3" customFormat="1" ht="13.5" customHeight="1">
      <c r="A56" s="546" t="s">
        <v>90</v>
      </c>
      <c r="B56" s="547"/>
      <c r="C56" s="547"/>
      <c r="D56" s="547"/>
      <c r="E56" s="547"/>
      <c r="F56" s="547"/>
      <c r="G56" s="547"/>
      <c r="H56" s="548"/>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c r="K58" s="58"/>
      <c r="L58" s="58"/>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c r="L60" s="60"/>
    </row>
    <row r="61" spans="1:12" s="3" customFormat="1" ht="25.5" customHeight="1">
      <c r="A61" s="499" t="s">
        <v>84</v>
      </c>
      <c r="B61" s="500"/>
      <c r="C61" s="500"/>
      <c r="D61" s="500"/>
      <c r="E61" s="500"/>
      <c r="F61" s="500"/>
      <c r="G61" s="500"/>
      <c r="H61" s="501"/>
      <c r="I61" s="4">
        <v>160</v>
      </c>
      <c r="J61" s="8"/>
      <c r="K61" s="60"/>
      <c r="L61" s="60"/>
    </row>
    <row r="62" spans="1:12" s="3" customFormat="1" ht="26.25" customHeight="1">
      <c r="A62" s="499" t="s">
        <v>2516</v>
      </c>
      <c r="B62" s="500"/>
      <c r="C62" s="500"/>
      <c r="D62" s="500"/>
      <c r="E62" s="500"/>
      <c r="F62" s="500"/>
      <c r="G62" s="500"/>
      <c r="H62" s="501"/>
      <c r="I62" s="4">
        <v>161</v>
      </c>
      <c r="J62" s="8"/>
      <c r="K62" s="60"/>
      <c r="L62" s="60"/>
    </row>
    <row r="63" spans="1:12" s="3" customFormat="1" ht="13.5" customHeight="1">
      <c r="A63" s="499" t="s">
        <v>85</v>
      </c>
      <c r="B63" s="500"/>
      <c r="C63" s="500"/>
      <c r="D63" s="500"/>
      <c r="E63" s="500"/>
      <c r="F63" s="500"/>
      <c r="G63" s="500"/>
      <c r="H63" s="501"/>
      <c r="I63" s="4">
        <v>162</v>
      </c>
      <c r="J63" s="8"/>
      <c r="K63" s="60"/>
      <c r="L63" s="60"/>
    </row>
    <row r="64" spans="1:12" s="3" customFormat="1" ht="13.5" customHeight="1">
      <c r="A64" s="499" t="s">
        <v>86</v>
      </c>
      <c r="B64" s="500"/>
      <c r="C64" s="500"/>
      <c r="D64" s="500"/>
      <c r="E64" s="500"/>
      <c r="F64" s="500"/>
      <c r="G64" s="500"/>
      <c r="H64" s="501"/>
      <c r="I64" s="4">
        <v>163</v>
      </c>
      <c r="J64" s="8"/>
      <c r="K64" s="60"/>
      <c r="L64" s="60"/>
    </row>
    <row r="65" spans="1:12" s="3" customFormat="1" ht="13.5" customHeight="1">
      <c r="A65" s="499" t="s">
        <v>87</v>
      </c>
      <c r="B65" s="500"/>
      <c r="C65" s="500"/>
      <c r="D65" s="500"/>
      <c r="E65" s="500"/>
      <c r="F65" s="500"/>
      <c r="G65" s="500"/>
      <c r="H65" s="501"/>
      <c r="I65" s="4">
        <v>164</v>
      </c>
      <c r="J65" s="8"/>
      <c r="K65" s="60"/>
      <c r="L65" s="60"/>
    </row>
    <row r="66" spans="1:12" s="3" customFormat="1" ht="13.5" customHeight="1">
      <c r="A66" s="499" t="s">
        <v>88</v>
      </c>
      <c r="B66" s="500"/>
      <c r="C66" s="500"/>
      <c r="D66" s="500"/>
      <c r="E66" s="500"/>
      <c r="F66" s="500"/>
      <c r="G66" s="500"/>
      <c r="H66" s="501"/>
      <c r="I66" s="4">
        <v>165</v>
      </c>
      <c r="J66" s="8"/>
      <c r="K66" s="60"/>
      <c r="L66" s="60"/>
    </row>
    <row r="67" spans="1:12" s="3" customFormat="1" ht="13.5" customHeight="1">
      <c r="A67" s="499" t="s">
        <v>62</v>
      </c>
      <c r="B67" s="500"/>
      <c r="C67" s="500"/>
      <c r="D67" s="500"/>
      <c r="E67" s="500"/>
      <c r="F67" s="500"/>
      <c r="G67" s="500"/>
      <c r="H67" s="501"/>
      <c r="I67" s="4">
        <v>166</v>
      </c>
      <c r="J67" s="8"/>
      <c r="K67" s="60"/>
      <c r="L67" s="60"/>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c r="K69" s="71">
        <f>K58+K68</f>
        <v>0</v>
      </c>
      <c r="L69" s="71">
        <f>L58+L68</f>
        <v>0</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row>
    <row r="73" spans="1:12" s="3" customFormat="1" ht="13.5" customHeight="1">
      <c r="A73" s="554" t="s">
        <v>90</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300" verticalDpi="3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0</v>
      </c>
      <c r="R3" s="207" t="s">
        <v>177</v>
      </c>
    </row>
    <row r="4" spans="1:12" s="3" customFormat="1" ht="19.5" customHeight="1" thickBot="1">
      <c r="A4" s="586" t="str">
        <f>"za razdoblje "&amp;IF(Opci!E5&lt;&gt;"",TEXT(Opci!E5,"DD.MM.YYYY."),"__.__.____.")&amp;" do "&amp;IF(Opci!H5&lt;&gt;"",TEXT(Opci!H5,"DD.MM.YYYY."),"__.__.____.")</f>
        <v>za razdoblje 01.01.2014. do 31.12.2014.</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95193122518; IVKOM-PLIN d.o.o.</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64"/>
      <c r="J11" s="4">
        <v>172</v>
      </c>
      <c r="K11" s="60"/>
      <c r="L11" s="60"/>
    </row>
    <row r="12" spans="1:12" s="3" customFormat="1" ht="13.5" customHeight="1">
      <c r="A12" s="477" t="s">
        <v>450</v>
      </c>
      <c r="B12" s="478"/>
      <c r="C12" s="478"/>
      <c r="D12" s="478"/>
      <c r="E12" s="478"/>
      <c r="F12" s="478"/>
      <c r="G12" s="478"/>
      <c r="H12" s="478"/>
      <c r="I12" s="564"/>
      <c r="J12" s="4">
        <v>173</v>
      </c>
      <c r="K12" s="60"/>
      <c r="L12" s="60"/>
    </row>
    <row r="13" spans="1:12" s="3" customFormat="1" ht="13.5" customHeight="1">
      <c r="A13" s="477" t="s">
        <v>451</v>
      </c>
      <c r="B13" s="478"/>
      <c r="C13" s="478"/>
      <c r="D13" s="478"/>
      <c r="E13" s="478"/>
      <c r="F13" s="478"/>
      <c r="G13" s="478"/>
      <c r="H13" s="478"/>
      <c r="I13" s="564"/>
      <c r="J13" s="4">
        <v>174</v>
      </c>
      <c r="K13" s="60"/>
      <c r="L13" s="60"/>
    </row>
    <row r="14" spans="1:12" s="3" customFormat="1" ht="13.5" customHeight="1">
      <c r="A14" s="477" t="s">
        <v>452</v>
      </c>
      <c r="B14" s="478"/>
      <c r="C14" s="478"/>
      <c r="D14" s="478"/>
      <c r="E14" s="478"/>
      <c r="F14" s="478"/>
      <c r="G14" s="478"/>
      <c r="H14" s="478"/>
      <c r="I14" s="564"/>
      <c r="J14" s="4">
        <v>175</v>
      </c>
      <c r="K14" s="60"/>
      <c r="L14" s="60"/>
    </row>
    <row r="15" spans="1:12" s="3" customFormat="1" ht="13.5" customHeight="1">
      <c r="A15" s="477" t="s">
        <v>453</v>
      </c>
      <c r="B15" s="478"/>
      <c r="C15" s="478"/>
      <c r="D15" s="478"/>
      <c r="E15" s="478"/>
      <c r="F15" s="478"/>
      <c r="G15" s="478"/>
      <c r="H15" s="478"/>
      <c r="I15" s="564"/>
      <c r="J15" s="4">
        <v>176</v>
      </c>
      <c r="K15" s="60"/>
      <c r="L15" s="60"/>
    </row>
    <row r="16" spans="1:12" s="3" customFormat="1" ht="13.5" customHeight="1">
      <c r="A16" s="477" t="s">
        <v>454</v>
      </c>
      <c r="B16" s="478"/>
      <c r="C16" s="478"/>
      <c r="D16" s="478"/>
      <c r="E16" s="478"/>
      <c r="F16" s="478"/>
      <c r="G16" s="478"/>
      <c r="H16" s="478"/>
      <c r="I16" s="564"/>
      <c r="J16" s="4">
        <v>177</v>
      </c>
      <c r="K16" s="60"/>
      <c r="L16" s="60"/>
    </row>
    <row r="17" spans="1:12" s="3" customFormat="1" ht="13.5" customHeight="1">
      <c r="A17" s="477" t="s">
        <v>455</v>
      </c>
      <c r="B17" s="478"/>
      <c r="C17" s="478"/>
      <c r="D17" s="478"/>
      <c r="E17" s="478"/>
      <c r="F17" s="478"/>
      <c r="G17" s="478"/>
      <c r="H17" s="478"/>
      <c r="I17" s="564"/>
      <c r="J17" s="4">
        <v>178</v>
      </c>
      <c r="K17" s="60"/>
      <c r="L17" s="60"/>
    </row>
    <row r="18" spans="1:12" s="3" customFormat="1" ht="13.5" customHeight="1">
      <c r="A18" s="477" t="s">
        <v>456</v>
      </c>
      <c r="B18" s="478"/>
      <c r="C18" s="478"/>
      <c r="D18" s="478"/>
      <c r="E18" s="478"/>
      <c r="F18" s="478"/>
      <c r="G18" s="478"/>
      <c r="H18" s="478"/>
      <c r="I18" s="564"/>
      <c r="J18" s="4">
        <v>179</v>
      </c>
      <c r="K18" s="60"/>
      <c r="L18" s="60"/>
    </row>
    <row r="19" spans="1:12" s="3" customFormat="1" ht="13.5" customHeight="1">
      <c r="A19" s="477" t="s">
        <v>457</v>
      </c>
      <c r="B19" s="478"/>
      <c r="C19" s="478"/>
      <c r="D19" s="478"/>
      <c r="E19" s="478"/>
      <c r="F19" s="478"/>
      <c r="G19" s="478"/>
      <c r="H19" s="478"/>
      <c r="I19" s="564"/>
      <c r="J19" s="4">
        <v>180</v>
      </c>
      <c r="K19" s="60"/>
      <c r="L19" s="60"/>
    </row>
    <row r="20" spans="1:12" s="3" customFormat="1" ht="13.5" customHeight="1">
      <c r="A20" s="477" t="s">
        <v>458</v>
      </c>
      <c r="B20" s="478"/>
      <c r="C20" s="478"/>
      <c r="D20" s="478"/>
      <c r="E20" s="478"/>
      <c r="F20" s="478"/>
      <c r="G20" s="478"/>
      <c r="H20" s="478"/>
      <c r="I20" s="564"/>
      <c r="J20" s="4">
        <v>181</v>
      </c>
      <c r="K20" s="60"/>
      <c r="L20" s="60"/>
    </row>
    <row r="21" spans="1:12" s="3" customFormat="1" ht="13.5" customHeight="1">
      <c r="A21" s="477" t="s">
        <v>1239</v>
      </c>
      <c r="B21" s="478"/>
      <c r="C21" s="478"/>
      <c r="D21" s="478"/>
      <c r="E21" s="478"/>
      <c r="F21" s="478"/>
      <c r="G21" s="478"/>
      <c r="H21" s="478"/>
      <c r="I21" s="564"/>
      <c r="J21" s="4">
        <v>182</v>
      </c>
      <c r="K21" s="60"/>
      <c r="L21" s="60"/>
    </row>
    <row r="22" spans="1:12" s="3" customFormat="1" ht="13.5" customHeight="1">
      <c r="A22" s="477" t="s">
        <v>2823</v>
      </c>
      <c r="B22" s="478"/>
      <c r="C22" s="478"/>
      <c r="D22" s="478"/>
      <c r="E22" s="478"/>
      <c r="F22" s="478"/>
      <c r="G22" s="478"/>
      <c r="H22" s="478"/>
      <c r="I22" s="564"/>
      <c r="J22" s="4">
        <v>183</v>
      </c>
      <c r="K22" s="60"/>
      <c r="L22" s="60"/>
    </row>
    <row r="23" spans="1:12" s="3" customFormat="1" ht="13.5" customHeight="1">
      <c r="A23" s="477" t="s">
        <v>1236</v>
      </c>
      <c r="B23" s="478"/>
      <c r="C23" s="478"/>
      <c r="D23" s="478"/>
      <c r="E23" s="478"/>
      <c r="F23" s="478"/>
      <c r="G23" s="478"/>
      <c r="H23" s="478"/>
      <c r="I23" s="564"/>
      <c r="J23" s="4">
        <v>184</v>
      </c>
      <c r="K23" s="60"/>
      <c r="L23" s="60"/>
    </row>
    <row r="24" spans="1:12" s="3" customFormat="1" ht="13.5" customHeight="1">
      <c r="A24" s="477" t="s">
        <v>1237</v>
      </c>
      <c r="B24" s="478"/>
      <c r="C24" s="478"/>
      <c r="D24" s="478"/>
      <c r="E24" s="478"/>
      <c r="F24" s="478"/>
      <c r="G24" s="478"/>
      <c r="H24" s="478"/>
      <c r="I24" s="564"/>
      <c r="J24" s="4">
        <v>185</v>
      </c>
      <c r="K24" s="60"/>
      <c r="L24" s="60"/>
    </row>
    <row r="25" spans="1:12" s="3" customFormat="1" ht="13.5" customHeight="1">
      <c r="A25" s="477" t="s">
        <v>1238</v>
      </c>
      <c r="B25" s="478"/>
      <c r="C25" s="478"/>
      <c r="D25" s="478"/>
      <c r="E25" s="478"/>
      <c r="F25" s="478"/>
      <c r="G25" s="478"/>
      <c r="H25" s="478"/>
      <c r="I25" s="564"/>
      <c r="J25" s="4">
        <v>186</v>
      </c>
      <c r="K25" s="60"/>
      <c r="L25" s="60"/>
    </row>
    <row r="26" spans="1:12" s="3" customFormat="1" ht="13.5" customHeight="1">
      <c r="A26" s="499" t="s">
        <v>63</v>
      </c>
      <c r="B26" s="500"/>
      <c r="C26" s="500"/>
      <c r="D26" s="500"/>
      <c r="E26" s="500"/>
      <c r="F26" s="500"/>
      <c r="G26" s="500"/>
      <c r="H26" s="500"/>
      <c r="I26" s="570"/>
      <c r="J26" s="4">
        <v>187</v>
      </c>
      <c r="K26" s="59">
        <f>SUM(K10:K25)</f>
        <v>0</v>
      </c>
      <c r="L26" s="59">
        <f>SUM(L10:L25)</f>
        <v>0</v>
      </c>
    </row>
    <row r="27" spans="1:12" s="3" customFormat="1" ht="13.5" customHeight="1">
      <c r="A27" s="477" t="s">
        <v>1424</v>
      </c>
      <c r="B27" s="478"/>
      <c r="C27" s="478"/>
      <c r="D27" s="478"/>
      <c r="E27" s="478"/>
      <c r="F27" s="478"/>
      <c r="G27" s="478"/>
      <c r="H27" s="478"/>
      <c r="I27" s="564"/>
      <c r="J27" s="4">
        <v>188</v>
      </c>
      <c r="K27" s="60"/>
      <c r="L27" s="60"/>
    </row>
    <row r="28" spans="1:12" s="3" customFormat="1" ht="13.5" customHeight="1">
      <c r="A28" s="477" t="s">
        <v>1425</v>
      </c>
      <c r="B28" s="478"/>
      <c r="C28" s="478"/>
      <c r="D28" s="478"/>
      <c r="E28" s="478"/>
      <c r="F28" s="478"/>
      <c r="G28" s="478"/>
      <c r="H28" s="478"/>
      <c r="I28" s="564"/>
      <c r="J28" s="4">
        <v>189</v>
      </c>
      <c r="K28" s="60"/>
      <c r="L28" s="60"/>
    </row>
    <row r="29" spans="1:12" s="3" customFormat="1" ht="13.5" customHeight="1">
      <c r="A29" s="477" t="s">
        <v>1427</v>
      </c>
      <c r="B29" s="478"/>
      <c r="C29" s="478"/>
      <c r="D29" s="478"/>
      <c r="E29" s="478"/>
      <c r="F29" s="478"/>
      <c r="G29" s="478"/>
      <c r="H29" s="478"/>
      <c r="I29" s="564"/>
      <c r="J29" s="4">
        <v>190</v>
      </c>
      <c r="K29" s="60"/>
      <c r="L29" s="60"/>
    </row>
    <row r="30" spans="1:12" s="3" customFormat="1" ht="13.5" customHeight="1">
      <c r="A30" s="477" t="s">
        <v>1426</v>
      </c>
      <c r="B30" s="478"/>
      <c r="C30" s="478"/>
      <c r="D30" s="478"/>
      <c r="E30" s="478"/>
      <c r="F30" s="478"/>
      <c r="G30" s="478"/>
      <c r="H30" s="478"/>
      <c r="I30" s="564"/>
      <c r="J30" s="4">
        <v>191</v>
      </c>
      <c r="K30" s="60"/>
      <c r="L30" s="60"/>
    </row>
    <row r="31" spans="1:12" s="3" customFormat="1" ht="13.5" customHeight="1">
      <c r="A31" s="477" t="s">
        <v>1428</v>
      </c>
      <c r="B31" s="478"/>
      <c r="C31" s="478"/>
      <c r="D31" s="478"/>
      <c r="E31" s="478"/>
      <c r="F31" s="478"/>
      <c r="G31" s="478"/>
      <c r="H31" s="478"/>
      <c r="I31" s="564"/>
      <c r="J31" s="4">
        <v>192</v>
      </c>
      <c r="K31" s="60"/>
      <c r="L31" s="60"/>
    </row>
    <row r="32" spans="1:12" s="3" customFormat="1" ht="13.5" customHeight="1">
      <c r="A32" s="477" t="s">
        <v>1429</v>
      </c>
      <c r="B32" s="478"/>
      <c r="C32" s="478"/>
      <c r="D32" s="478"/>
      <c r="E32" s="478"/>
      <c r="F32" s="478"/>
      <c r="G32" s="478"/>
      <c r="H32" s="478"/>
      <c r="I32" s="564"/>
      <c r="J32" s="4">
        <v>193</v>
      </c>
      <c r="K32" s="60"/>
      <c r="L32" s="60"/>
    </row>
    <row r="33" spans="1:12" s="3" customFormat="1" ht="13.5" customHeight="1">
      <c r="A33" s="477" t="s">
        <v>2428</v>
      </c>
      <c r="B33" s="478"/>
      <c r="C33" s="478"/>
      <c r="D33" s="478"/>
      <c r="E33" s="478"/>
      <c r="F33" s="478"/>
      <c r="G33" s="478"/>
      <c r="H33" s="478"/>
      <c r="I33" s="564"/>
      <c r="J33" s="4">
        <v>194</v>
      </c>
      <c r="K33" s="60"/>
      <c r="L33" s="60"/>
    </row>
    <row r="34" spans="1:12" s="3" customFormat="1" ht="13.5" customHeight="1">
      <c r="A34" s="477" t="s">
        <v>2429</v>
      </c>
      <c r="B34" s="478"/>
      <c r="C34" s="478"/>
      <c r="D34" s="478"/>
      <c r="E34" s="478"/>
      <c r="F34" s="478"/>
      <c r="G34" s="478"/>
      <c r="H34" s="478"/>
      <c r="I34" s="564"/>
      <c r="J34" s="4">
        <v>195</v>
      </c>
      <c r="K34" s="60"/>
      <c r="L34" s="60"/>
    </row>
    <row r="35" spans="1:12" s="3" customFormat="1" ht="13.5" customHeight="1">
      <c r="A35" s="477" t="s">
        <v>2430</v>
      </c>
      <c r="B35" s="478"/>
      <c r="C35" s="478"/>
      <c r="D35" s="478"/>
      <c r="E35" s="478"/>
      <c r="F35" s="478"/>
      <c r="G35" s="478"/>
      <c r="H35" s="478"/>
      <c r="I35" s="564"/>
      <c r="J35" s="4">
        <v>196</v>
      </c>
      <c r="K35" s="60"/>
      <c r="L35" s="60"/>
    </row>
    <row r="36" spans="1:12" s="3" customFormat="1" ht="13.5" customHeight="1">
      <c r="A36" s="477" t="s">
        <v>1350</v>
      </c>
      <c r="B36" s="478"/>
      <c r="C36" s="478"/>
      <c r="D36" s="478"/>
      <c r="E36" s="478"/>
      <c r="F36" s="478"/>
      <c r="G36" s="478"/>
      <c r="H36" s="478"/>
      <c r="I36" s="564"/>
      <c r="J36" s="4">
        <v>197</v>
      </c>
      <c r="K36" s="60"/>
      <c r="L36" s="60"/>
    </row>
    <row r="37" spans="1:12" s="3" customFormat="1" ht="13.5" customHeight="1">
      <c r="A37" s="477" t="s">
        <v>1351</v>
      </c>
      <c r="B37" s="478"/>
      <c r="C37" s="478"/>
      <c r="D37" s="478"/>
      <c r="E37" s="478"/>
      <c r="F37" s="478"/>
      <c r="G37" s="478"/>
      <c r="H37" s="478"/>
      <c r="I37" s="564"/>
      <c r="J37" s="4">
        <v>198</v>
      </c>
      <c r="K37" s="60"/>
      <c r="L37" s="60"/>
    </row>
    <row r="38" spans="1:12" s="3" customFormat="1" ht="13.5" customHeight="1">
      <c r="A38" s="477" t="s">
        <v>1352</v>
      </c>
      <c r="B38" s="478"/>
      <c r="C38" s="478"/>
      <c r="D38" s="478"/>
      <c r="E38" s="478"/>
      <c r="F38" s="478"/>
      <c r="G38" s="478"/>
      <c r="H38" s="478"/>
      <c r="I38" s="564"/>
      <c r="J38" s="4">
        <v>199</v>
      </c>
      <c r="K38" s="60"/>
      <c r="L38" s="60"/>
    </row>
    <row r="39" spans="1:12" s="3" customFormat="1" ht="13.5" customHeight="1">
      <c r="A39" s="477" t="s">
        <v>1353</v>
      </c>
      <c r="B39" s="478"/>
      <c r="C39" s="478"/>
      <c r="D39" s="478"/>
      <c r="E39" s="478"/>
      <c r="F39" s="478"/>
      <c r="G39" s="478"/>
      <c r="H39" s="478"/>
      <c r="I39" s="564"/>
      <c r="J39" s="4">
        <v>200</v>
      </c>
      <c r="K39" s="60"/>
      <c r="L39" s="60"/>
    </row>
    <row r="40" spans="1:12" s="3" customFormat="1" ht="13.5" customHeight="1">
      <c r="A40" s="477" t="s">
        <v>1354</v>
      </c>
      <c r="B40" s="478"/>
      <c r="C40" s="478"/>
      <c r="D40" s="478"/>
      <c r="E40" s="478"/>
      <c r="F40" s="478"/>
      <c r="G40" s="478"/>
      <c r="H40" s="478"/>
      <c r="I40" s="564"/>
      <c r="J40" s="4">
        <v>201</v>
      </c>
      <c r="K40" s="60"/>
      <c r="L40" s="60"/>
    </row>
    <row r="41" spans="1:12" s="3" customFormat="1" ht="13.5" customHeight="1">
      <c r="A41" s="477" t="s">
        <v>1355</v>
      </c>
      <c r="B41" s="478"/>
      <c r="C41" s="478"/>
      <c r="D41" s="478"/>
      <c r="E41" s="478"/>
      <c r="F41" s="478"/>
      <c r="G41" s="478"/>
      <c r="H41" s="478"/>
      <c r="I41" s="564"/>
      <c r="J41" s="4">
        <v>202</v>
      </c>
      <c r="K41" s="60"/>
      <c r="L41" s="60"/>
    </row>
    <row r="42" spans="1:12" s="3" customFormat="1" ht="13.5" customHeight="1">
      <c r="A42" s="477" t="s">
        <v>1356</v>
      </c>
      <c r="B42" s="478"/>
      <c r="C42" s="478"/>
      <c r="D42" s="478"/>
      <c r="E42" s="478"/>
      <c r="F42" s="478"/>
      <c r="G42" s="478"/>
      <c r="H42" s="478"/>
      <c r="I42" s="564"/>
      <c r="J42" s="4">
        <v>203</v>
      </c>
      <c r="K42" s="60"/>
      <c r="L42" s="60"/>
    </row>
    <row r="43" spans="1:12" s="3" customFormat="1" ht="13.5" customHeight="1">
      <c r="A43" s="477" t="s">
        <v>1357</v>
      </c>
      <c r="B43" s="478"/>
      <c r="C43" s="478"/>
      <c r="D43" s="478"/>
      <c r="E43" s="478"/>
      <c r="F43" s="478"/>
      <c r="G43" s="478"/>
      <c r="H43" s="478"/>
      <c r="I43" s="564"/>
      <c r="J43" s="4">
        <v>204</v>
      </c>
      <c r="K43" s="60"/>
      <c r="L43" s="60"/>
    </row>
    <row r="44" spans="1:12" s="3" customFormat="1" ht="13.5" customHeight="1">
      <c r="A44" s="477" t="s">
        <v>1358</v>
      </c>
      <c r="B44" s="478"/>
      <c r="C44" s="478"/>
      <c r="D44" s="478"/>
      <c r="E44" s="478"/>
      <c r="F44" s="478"/>
      <c r="G44" s="478"/>
      <c r="H44" s="478"/>
      <c r="I44" s="564"/>
      <c r="J44" s="4">
        <v>205</v>
      </c>
      <c r="K44" s="60"/>
      <c r="L44" s="60"/>
    </row>
    <row r="45" spans="1:12" s="3" customFormat="1" ht="13.5" customHeight="1">
      <c r="A45" s="499" t="s">
        <v>64</v>
      </c>
      <c r="B45" s="500"/>
      <c r="C45" s="500"/>
      <c r="D45" s="500"/>
      <c r="E45" s="500"/>
      <c r="F45" s="500"/>
      <c r="G45" s="500"/>
      <c r="H45" s="500"/>
      <c r="I45" s="570"/>
      <c r="J45" s="4">
        <v>206</v>
      </c>
      <c r="K45" s="59">
        <f>SUM(K27:K44)</f>
        <v>0</v>
      </c>
      <c r="L45" s="59">
        <f>SUM(L27:L44)</f>
        <v>0</v>
      </c>
    </row>
    <row r="46" spans="1:12" s="3" customFormat="1" ht="13.5" customHeight="1">
      <c r="A46" s="477" t="s">
        <v>1359</v>
      </c>
      <c r="B46" s="478"/>
      <c r="C46" s="478"/>
      <c r="D46" s="478"/>
      <c r="E46" s="478"/>
      <c r="F46" s="478"/>
      <c r="G46" s="478"/>
      <c r="H46" s="478"/>
      <c r="I46" s="564"/>
      <c r="J46" s="4">
        <v>207</v>
      </c>
      <c r="K46" s="60"/>
      <c r="L46" s="60"/>
    </row>
    <row r="47" spans="1:12" s="3" customFormat="1" ht="13.5" customHeight="1">
      <c r="A47" s="477" t="s">
        <v>1360</v>
      </c>
      <c r="B47" s="478"/>
      <c r="C47" s="478"/>
      <c r="D47" s="478"/>
      <c r="E47" s="478"/>
      <c r="F47" s="478"/>
      <c r="G47" s="478"/>
      <c r="H47" s="478"/>
      <c r="I47" s="564"/>
      <c r="J47" s="4">
        <v>208</v>
      </c>
      <c r="K47" s="60"/>
      <c r="L47" s="60"/>
    </row>
    <row r="48" spans="1:12" s="3" customFormat="1" ht="13.5" customHeight="1">
      <c r="A48" s="477" t="s">
        <v>1361</v>
      </c>
      <c r="B48" s="478"/>
      <c r="C48" s="478"/>
      <c r="D48" s="478"/>
      <c r="E48" s="478"/>
      <c r="F48" s="478"/>
      <c r="G48" s="478"/>
      <c r="H48" s="478"/>
      <c r="I48" s="564"/>
      <c r="J48" s="4">
        <v>209</v>
      </c>
      <c r="K48" s="60"/>
      <c r="L48" s="60"/>
    </row>
    <row r="49" spans="1:12" s="3" customFormat="1" ht="13.5" customHeight="1">
      <c r="A49" s="477" t="s">
        <v>1362</v>
      </c>
      <c r="B49" s="478"/>
      <c r="C49" s="478"/>
      <c r="D49" s="478"/>
      <c r="E49" s="478"/>
      <c r="F49" s="478"/>
      <c r="G49" s="478"/>
      <c r="H49" s="478"/>
      <c r="I49" s="564"/>
      <c r="J49" s="4">
        <v>210</v>
      </c>
      <c r="K49" s="60"/>
      <c r="L49" s="60"/>
    </row>
    <row r="50" spans="1:12" s="3" customFormat="1" ht="13.5" customHeight="1">
      <c r="A50" s="477" t="s">
        <v>1363</v>
      </c>
      <c r="B50" s="478"/>
      <c r="C50" s="478"/>
      <c r="D50" s="478"/>
      <c r="E50" s="478"/>
      <c r="F50" s="478"/>
      <c r="G50" s="478"/>
      <c r="H50" s="478"/>
      <c r="I50" s="564"/>
      <c r="J50" s="4">
        <v>211</v>
      </c>
      <c r="K50" s="60"/>
      <c r="L50" s="60"/>
    </row>
    <row r="51" spans="1:12" s="3" customFormat="1" ht="13.5" customHeight="1">
      <c r="A51" s="499" t="s">
        <v>65</v>
      </c>
      <c r="B51" s="500"/>
      <c r="C51" s="500"/>
      <c r="D51" s="500"/>
      <c r="E51" s="500"/>
      <c r="F51" s="500"/>
      <c r="G51" s="500"/>
      <c r="H51" s="500"/>
      <c r="I51" s="570"/>
      <c r="J51" s="4">
        <v>212</v>
      </c>
      <c r="K51" s="59">
        <f>SUM(K46:K50)</f>
        <v>0</v>
      </c>
      <c r="L51" s="59">
        <f>SUM(L46:L50)</f>
        <v>0</v>
      </c>
    </row>
    <row r="52" spans="1:12" s="3" customFormat="1" ht="13.5" customHeight="1">
      <c r="A52" s="477" t="s">
        <v>1364</v>
      </c>
      <c r="B52" s="478"/>
      <c r="C52" s="478"/>
      <c r="D52" s="478"/>
      <c r="E52" s="478"/>
      <c r="F52" s="478"/>
      <c r="G52" s="478"/>
      <c r="H52" s="478"/>
      <c r="I52" s="564"/>
      <c r="J52" s="4">
        <v>213</v>
      </c>
      <c r="K52" s="60"/>
      <c r="L52" s="60"/>
    </row>
    <row r="53" spans="1:12" s="3" customFormat="1" ht="13.5" customHeight="1">
      <c r="A53" s="477" t="s">
        <v>1365</v>
      </c>
      <c r="B53" s="478"/>
      <c r="C53" s="478"/>
      <c r="D53" s="478"/>
      <c r="E53" s="478"/>
      <c r="F53" s="478"/>
      <c r="G53" s="478"/>
      <c r="H53" s="478"/>
      <c r="I53" s="564"/>
      <c r="J53" s="4">
        <v>214</v>
      </c>
      <c r="K53" s="60"/>
      <c r="L53" s="60"/>
    </row>
    <row r="54" spans="1:12" s="3" customFormat="1" ht="13.5" customHeight="1">
      <c r="A54" s="477" t="s">
        <v>1366</v>
      </c>
      <c r="B54" s="478"/>
      <c r="C54" s="478"/>
      <c r="D54" s="478"/>
      <c r="E54" s="478"/>
      <c r="F54" s="478"/>
      <c r="G54" s="478"/>
      <c r="H54" s="478"/>
      <c r="I54" s="564"/>
      <c r="J54" s="4">
        <v>215</v>
      </c>
      <c r="K54" s="60"/>
      <c r="L54" s="60"/>
    </row>
    <row r="55" spans="1:12" s="3" customFormat="1" ht="13.5" customHeight="1">
      <c r="A55" s="477" t="s">
        <v>1367</v>
      </c>
      <c r="B55" s="478"/>
      <c r="C55" s="478"/>
      <c r="D55" s="478"/>
      <c r="E55" s="478"/>
      <c r="F55" s="478"/>
      <c r="G55" s="478"/>
      <c r="H55" s="478"/>
      <c r="I55" s="564"/>
      <c r="J55" s="4">
        <v>216</v>
      </c>
      <c r="K55" s="60"/>
      <c r="L55" s="60"/>
    </row>
    <row r="56" spans="1:12" s="3" customFormat="1" ht="13.5" customHeight="1">
      <c r="A56" s="477" t="s">
        <v>1368</v>
      </c>
      <c r="B56" s="478"/>
      <c r="C56" s="478"/>
      <c r="D56" s="478"/>
      <c r="E56" s="478"/>
      <c r="F56" s="478"/>
      <c r="G56" s="478"/>
      <c r="H56" s="478"/>
      <c r="I56" s="564"/>
      <c r="J56" s="4">
        <v>217</v>
      </c>
      <c r="K56" s="60"/>
      <c r="L56" s="60"/>
    </row>
    <row r="57" spans="1:12" s="3" customFormat="1" ht="13.5" customHeight="1">
      <c r="A57" s="477" t="s">
        <v>329</v>
      </c>
      <c r="B57" s="478"/>
      <c r="C57" s="478"/>
      <c r="D57" s="478"/>
      <c r="E57" s="478"/>
      <c r="F57" s="478"/>
      <c r="G57" s="478"/>
      <c r="H57" s="478"/>
      <c r="I57" s="564"/>
      <c r="J57" s="4">
        <v>218</v>
      </c>
      <c r="K57" s="60"/>
      <c r="L57" s="60"/>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c r="L59" s="60"/>
    </row>
    <row r="60" spans="1:12" s="3" customFormat="1" ht="13.5" customHeight="1">
      <c r="A60" s="477" t="s">
        <v>331</v>
      </c>
      <c r="B60" s="478"/>
      <c r="C60" s="478"/>
      <c r="D60" s="478"/>
      <c r="E60" s="478"/>
      <c r="F60" s="478"/>
      <c r="G60" s="478"/>
      <c r="H60" s="478"/>
      <c r="I60" s="564"/>
      <c r="J60" s="4">
        <v>221</v>
      </c>
      <c r="K60" s="60"/>
      <c r="L60" s="60"/>
    </row>
    <row r="61" spans="1:12" s="3" customFormat="1" ht="13.5" customHeight="1">
      <c r="A61" s="477" t="s">
        <v>332</v>
      </c>
      <c r="B61" s="478"/>
      <c r="C61" s="478"/>
      <c r="D61" s="478"/>
      <c r="E61" s="478"/>
      <c r="F61" s="478"/>
      <c r="G61" s="478"/>
      <c r="H61" s="478"/>
      <c r="I61" s="564"/>
      <c r="J61" s="4">
        <v>222</v>
      </c>
      <c r="K61" s="60"/>
      <c r="L61" s="60"/>
    </row>
    <row r="62" spans="1:12" s="3" customFormat="1" ht="13.5" customHeight="1">
      <c r="A62" s="477" t="s">
        <v>480</v>
      </c>
      <c r="B62" s="478"/>
      <c r="C62" s="478"/>
      <c r="D62" s="478"/>
      <c r="E62" s="478"/>
      <c r="F62" s="478"/>
      <c r="G62" s="478"/>
      <c r="H62" s="478"/>
      <c r="I62" s="564"/>
      <c r="J62" s="4">
        <v>223</v>
      </c>
      <c r="K62" s="60"/>
      <c r="L62" s="60"/>
    </row>
    <row r="63" spans="1:12" s="3" customFormat="1" ht="13.5" customHeight="1">
      <c r="A63" s="477" t="s">
        <v>481</v>
      </c>
      <c r="B63" s="478"/>
      <c r="C63" s="478"/>
      <c r="D63" s="478"/>
      <c r="E63" s="478"/>
      <c r="F63" s="478"/>
      <c r="G63" s="478"/>
      <c r="H63" s="478"/>
      <c r="I63" s="564"/>
      <c r="J63" s="4">
        <v>224</v>
      </c>
      <c r="K63" s="60"/>
      <c r="L63" s="60"/>
    </row>
    <row r="64" spans="1:12" s="3" customFormat="1" ht="13.5" customHeight="1">
      <c r="A64" s="477" t="s">
        <v>482</v>
      </c>
      <c r="B64" s="478"/>
      <c r="C64" s="478"/>
      <c r="D64" s="478"/>
      <c r="E64" s="478"/>
      <c r="F64" s="478"/>
      <c r="G64" s="478"/>
      <c r="H64" s="478"/>
      <c r="I64" s="564"/>
      <c r="J64" s="4">
        <v>225</v>
      </c>
      <c r="K64" s="60"/>
      <c r="L64" s="60"/>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64"/>
      <c r="J68" s="4">
        <v>228</v>
      </c>
      <c r="K68" s="60"/>
      <c r="L68" s="60"/>
    </row>
    <row r="69" spans="1:12" s="3" customFormat="1" ht="13.5" customHeight="1">
      <c r="A69" s="477" t="s">
        <v>485</v>
      </c>
      <c r="B69" s="478"/>
      <c r="C69" s="478"/>
      <c r="D69" s="478"/>
      <c r="E69" s="478"/>
      <c r="F69" s="478"/>
      <c r="G69" s="478"/>
      <c r="H69" s="478"/>
      <c r="I69" s="564"/>
      <c r="J69" s="4">
        <v>229</v>
      </c>
      <c r="K69" s="60"/>
      <c r="L69" s="60"/>
    </row>
    <row r="70" spans="1:12" s="3" customFormat="1" ht="13.5" customHeight="1">
      <c r="A70" s="477" t="s">
        <v>486</v>
      </c>
      <c r="B70" s="478"/>
      <c r="C70" s="478"/>
      <c r="D70" s="478"/>
      <c r="E70" s="478"/>
      <c r="F70" s="478"/>
      <c r="G70" s="478"/>
      <c r="H70" s="478"/>
      <c r="I70" s="564"/>
      <c r="J70" s="4">
        <v>230</v>
      </c>
      <c r="K70" s="60"/>
      <c r="L70" s="60"/>
    </row>
    <row r="71" spans="1:12" s="3" customFormat="1" ht="13.5" customHeight="1">
      <c r="A71" s="477" t="s">
        <v>487</v>
      </c>
      <c r="B71" s="478"/>
      <c r="C71" s="478"/>
      <c r="D71" s="478"/>
      <c r="E71" s="478"/>
      <c r="F71" s="478"/>
      <c r="G71" s="478"/>
      <c r="H71" s="478"/>
      <c r="I71" s="564"/>
      <c r="J71" s="4">
        <v>231</v>
      </c>
      <c r="K71" s="60"/>
      <c r="L71" s="60"/>
    </row>
    <row r="72" spans="1:12" s="3" customFormat="1" ht="13.5" customHeight="1">
      <c r="A72" s="499" t="s">
        <v>67</v>
      </c>
      <c r="B72" s="500"/>
      <c r="C72" s="500"/>
      <c r="D72" s="500"/>
      <c r="E72" s="500"/>
      <c r="F72" s="500"/>
      <c r="G72" s="500"/>
      <c r="H72" s="500"/>
      <c r="I72" s="570"/>
      <c r="J72" s="4">
        <v>232</v>
      </c>
      <c r="K72" s="59">
        <f>SUM(K67:K71)</f>
        <v>0</v>
      </c>
      <c r="L72" s="59">
        <f>SUM(L67:L71)</f>
        <v>0</v>
      </c>
    </row>
    <row r="73" spans="1:12" s="3" customFormat="1" ht="13.5" customHeight="1">
      <c r="A73" s="477" t="s">
        <v>1457</v>
      </c>
      <c r="B73" s="478"/>
      <c r="C73" s="478"/>
      <c r="D73" s="478"/>
      <c r="E73" s="478"/>
      <c r="F73" s="478"/>
      <c r="G73" s="478"/>
      <c r="H73" s="478"/>
      <c r="I73" s="564"/>
      <c r="J73" s="4">
        <v>233</v>
      </c>
      <c r="K73" s="60"/>
      <c r="L73" s="60"/>
    </row>
    <row r="74" spans="1:12" s="3" customFormat="1" ht="13.5" customHeight="1">
      <c r="A74" s="477" t="s">
        <v>1458</v>
      </c>
      <c r="B74" s="478"/>
      <c r="C74" s="478"/>
      <c r="D74" s="478"/>
      <c r="E74" s="478"/>
      <c r="F74" s="478"/>
      <c r="G74" s="478"/>
      <c r="H74" s="478"/>
      <c r="I74" s="564"/>
      <c r="J74" s="4">
        <v>234</v>
      </c>
      <c r="K74" s="60"/>
      <c r="L74" s="60"/>
    </row>
    <row r="75" spans="1:12" s="3" customFormat="1" ht="13.5" customHeight="1">
      <c r="A75" s="477" t="s">
        <v>1459</v>
      </c>
      <c r="B75" s="478"/>
      <c r="C75" s="478"/>
      <c r="D75" s="478"/>
      <c r="E75" s="478"/>
      <c r="F75" s="478"/>
      <c r="G75" s="478"/>
      <c r="H75" s="478"/>
      <c r="I75" s="564"/>
      <c r="J75" s="4">
        <v>235</v>
      </c>
      <c r="K75" s="60"/>
      <c r="L75" s="60"/>
    </row>
    <row r="76" spans="1:12" s="3" customFormat="1" ht="13.5" customHeight="1">
      <c r="A76" s="477" t="s">
        <v>1460</v>
      </c>
      <c r="B76" s="478"/>
      <c r="C76" s="478"/>
      <c r="D76" s="478"/>
      <c r="E76" s="478"/>
      <c r="F76" s="478"/>
      <c r="G76" s="478"/>
      <c r="H76" s="478"/>
      <c r="I76" s="564"/>
      <c r="J76" s="4">
        <v>236</v>
      </c>
      <c r="K76" s="60"/>
      <c r="L76" s="60"/>
    </row>
    <row r="77" spans="1:12" s="3" customFormat="1" ht="13.5" customHeight="1">
      <c r="A77" s="477" t="s">
        <v>1461</v>
      </c>
      <c r="B77" s="478"/>
      <c r="C77" s="478"/>
      <c r="D77" s="478"/>
      <c r="E77" s="478"/>
      <c r="F77" s="478"/>
      <c r="G77" s="478"/>
      <c r="H77" s="478"/>
      <c r="I77" s="564"/>
      <c r="J77" s="4">
        <v>237</v>
      </c>
      <c r="K77" s="60"/>
      <c r="L77" s="60"/>
    </row>
    <row r="78" spans="1:12" s="3" customFormat="1" ht="13.5" customHeight="1">
      <c r="A78" s="477" t="s">
        <v>1462</v>
      </c>
      <c r="B78" s="478"/>
      <c r="C78" s="478"/>
      <c r="D78" s="478"/>
      <c r="E78" s="478"/>
      <c r="F78" s="478"/>
      <c r="G78" s="478"/>
      <c r="H78" s="478"/>
      <c r="I78" s="564"/>
      <c r="J78" s="4">
        <v>238</v>
      </c>
      <c r="K78" s="60"/>
      <c r="L78" s="60"/>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7" t="s">
        <v>1053</v>
      </c>
      <c r="B82" s="478"/>
      <c r="C82" s="478"/>
      <c r="D82" s="478"/>
      <c r="E82" s="478"/>
      <c r="F82" s="478"/>
      <c r="G82" s="478"/>
      <c r="H82" s="478"/>
      <c r="I82" s="564"/>
      <c r="J82" s="4">
        <v>241</v>
      </c>
      <c r="K82" s="60"/>
      <c r="L82" s="60"/>
    </row>
    <row r="83" spans="1:12" s="3" customFormat="1" ht="13.5" customHeight="1">
      <c r="A83" s="477" t="s">
        <v>1054</v>
      </c>
      <c r="B83" s="478"/>
      <c r="C83" s="478"/>
      <c r="D83" s="478"/>
      <c r="E83" s="478"/>
      <c r="F83" s="478"/>
      <c r="G83" s="478"/>
      <c r="H83" s="478"/>
      <c r="I83" s="564"/>
      <c r="J83" s="4">
        <v>242</v>
      </c>
      <c r="K83" s="60"/>
      <c r="L83" s="60"/>
    </row>
    <row r="84" spans="1:12" s="3" customFormat="1" ht="13.5" customHeight="1">
      <c r="A84" s="477" t="s">
        <v>1055</v>
      </c>
      <c r="B84" s="478"/>
      <c r="C84" s="478"/>
      <c r="D84" s="478"/>
      <c r="E84" s="478"/>
      <c r="F84" s="478"/>
      <c r="G84" s="478"/>
      <c r="H84" s="478"/>
      <c r="I84" s="564"/>
      <c r="J84" s="4">
        <v>243</v>
      </c>
      <c r="K84" s="60"/>
      <c r="L84" s="60"/>
    </row>
    <row r="85" spans="1:12" s="3" customFormat="1" ht="13.5" customHeight="1">
      <c r="A85" s="477" t="s">
        <v>1056</v>
      </c>
      <c r="B85" s="478"/>
      <c r="C85" s="478"/>
      <c r="D85" s="478"/>
      <c r="E85" s="478"/>
      <c r="F85" s="478"/>
      <c r="G85" s="478"/>
      <c r="H85" s="478"/>
      <c r="I85" s="564"/>
      <c r="J85" s="4">
        <v>244</v>
      </c>
      <c r="K85" s="60"/>
      <c r="L85" s="60"/>
    </row>
    <row r="86" spans="1:12" s="3" customFormat="1" ht="13.5" customHeight="1">
      <c r="A86" s="477" t="s">
        <v>1057</v>
      </c>
      <c r="B86" s="478"/>
      <c r="C86" s="478"/>
      <c r="D86" s="478"/>
      <c r="E86" s="478"/>
      <c r="F86" s="478"/>
      <c r="G86" s="478"/>
      <c r="H86" s="478"/>
      <c r="I86" s="564"/>
      <c r="J86" s="4">
        <v>245</v>
      </c>
      <c r="K86" s="60"/>
      <c r="L86" s="60"/>
    </row>
    <row r="87" spans="1:12" s="3" customFormat="1" ht="13.5" customHeight="1">
      <c r="A87" s="477" t="s">
        <v>1058</v>
      </c>
      <c r="B87" s="478"/>
      <c r="C87" s="478"/>
      <c r="D87" s="478"/>
      <c r="E87" s="478"/>
      <c r="F87" s="478"/>
      <c r="G87" s="478"/>
      <c r="H87" s="478"/>
      <c r="I87" s="564"/>
      <c r="J87" s="4">
        <v>246</v>
      </c>
      <c r="K87" s="60"/>
      <c r="L87" s="60"/>
    </row>
    <row r="88" spans="1:12" s="3" customFormat="1" ht="13.5" customHeight="1">
      <c r="A88" s="477" t="s">
        <v>1059</v>
      </c>
      <c r="B88" s="478"/>
      <c r="C88" s="478"/>
      <c r="D88" s="478"/>
      <c r="E88" s="478"/>
      <c r="F88" s="478"/>
      <c r="G88" s="478"/>
      <c r="H88" s="478"/>
      <c r="I88" s="564"/>
      <c r="J88" s="4">
        <v>247</v>
      </c>
      <c r="K88" s="60"/>
      <c r="L88" s="60"/>
    </row>
    <row r="89" spans="1:12" s="3" customFormat="1" ht="13.5" customHeight="1">
      <c r="A89" s="477" t="s">
        <v>1060</v>
      </c>
      <c r="B89" s="478"/>
      <c r="C89" s="478"/>
      <c r="D89" s="478"/>
      <c r="E89" s="478"/>
      <c r="F89" s="478"/>
      <c r="G89" s="478"/>
      <c r="H89" s="478"/>
      <c r="I89" s="564"/>
      <c r="J89" s="4">
        <v>248</v>
      </c>
      <c r="K89" s="60"/>
      <c r="L89" s="60"/>
    </row>
    <row r="90" spans="1:12" s="3" customFormat="1" ht="13.5" customHeight="1">
      <c r="A90" s="477" t="s">
        <v>1061</v>
      </c>
      <c r="B90" s="478"/>
      <c r="C90" s="478"/>
      <c r="D90" s="478"/>
      <c r="E90" s="478"/>
      <c r="F90" s="478"/>
      <c r="G90" s="478"/>
      <c r="H90" s="478"/>
      <c r="I90" s="564"/>
      <c r="J90" s="4">
        <v>249</v>
      </c>
      <c r="K90" s="60"/>
      <c r="L90" s="60"/>
    </row>
    <row r="91" spans="1:14" s="3" customFormat="1" ht="13.5" customHeight="1">
      <c r="A91" s="499" t="s">
        <v>69</v>
      </c>
      <c r="B91" s="500"/>
      <c r="C91" s="500"/>
      <c r="D91" s="500"/>
      <c r="E91" s="500"/>
      <c r="F91" s="500"/>
      <c r="G91" s="500"/>
      <c r="H91" s="500"/>
      <c r="I91" s="570"/>
      <c r="J91" s="4">
        <v>250</v>
      </c>
      <c r="K91" s="59">
        <f>SUM(K81:K90)</f>
        <v>0</v>
      </c>
      <c r="L91" s="59">
        <f>SUM(L81:L90)</f>
        <v>0</v>
      </c>
      <c r="N91" s="213"/>
    </row>
    <row r="92" spans="1:14" s="3" customFormat="1" ht="13.5" customHeight="1">
      <c r="A92" s="477" t="s">
        <v>1062</v>
      </c>
      <c r="B92" s="478"/>
      <c r="C92" s="478"/>
      <c r="D92" s="478"/>
      <c r="E92" s="478"/>
      <c r="F92" s="478"/>
      <c r="G92" s="478"/>
      <c r="H92" s="478"/>
      <c r="I92" s="564"/>
      <c r="J92" s="4">
        <v>251</v>
      </c>
      <c r="K92" s="60"/>
      <c r="L92" s="60"/>
      <c r="N92" s="213"/>
    </row>
    <row r="93" spans="1:14" s="3" customFormat="1" ht="13.5" customHeight="1">
      <c r="A93" s="477" t="s">
        <v>1063</v>
      </c>
      <c r="B93" s="478"/>
      <c r="C93" s="478"/>
      <c r="D93" s="478"/>
      <c r="E93" s="478"/>
      <c r="F93" s="478"/>
      <c r="G93" s="478"/>
      <c r="H93" s="478"/>
      <c r="I93" s="564"/>
      <c r="J93" s="4">
        <v>252</v>
      </c>
      <c r="K93" s="60"/>
      <c r="L93" s="60"/>
      <c r="N93" s="213"/>
    </row>
    <row r="94" spans="1:14" s="3" customFormat="1" ht="13.5" customHeight="1">
      <c r="A94" s="477" t="s">
        <v>1064</v>
      </c>
      <c r="B94" s="478"/>
      <c r="C94" s="478"/>
      <c r="D94" s="478"/>
      <c r="E94" s="478"/>
      <c r="F94" s="478"/>
      <c r="G94" s="478"/>
      <c r="H94" s="478"/>
      <c r="I94" s="564"/>
      <c r="J94" s="4">
        <v>253</v>
      </c>
      <c r="K94" s="60"/>
      <c r="L94" s="60"/>
      <c r="N94" s="213"/>
    </row>
    <row r="95" spans="1:14" s="3" customFormat="1" ht="13.5" customHeight="1">
      <c r="A95" s="477" t="s">
        <v>1065</v>
      </c>
      <c r="B95" s="478"/>
      <c r="C95" s="478"/>
      <c r="D95" s="478"/>
      <c r="E95" s="478"/>
      <c r="F95" s="478"/>
      <c r="G95" s="478"/>
      <c r="H95" s="478"/>
      <c r="I95" s="564"/>
      <c r="J95" s="4">
        <v>254</v>
      </c>
      <c r="K95" s="60"/>
      <c r="L95" s="60"/>
      <c r="N95" s="213"/>
    </row>
    <row r="96" spans="1:14" s="3" customFormat="1" ht="13.5" customHeight="1">
      <c r="A96" s="499" t="s">
        <v>71</v>
      </c>
      <c r="B96" s="500"/>
      <c r="C96" s="500"/>
      <c r="D96" s="500"/>
      <c r="E96" s="500"/>
      <c r="F96" s="500"/>
      <c r="G96" s="500"/>
      <c r="H96" s="500"/>
      <c r="I96" s="570"/>
      <c r="J96" s="4">
        <v>255</v>
      </c>
      <c r="K96" s="59">
        <f>SUM(K92:K95)</f>
        <v>0</v>
      </c>
      <c r="L96" s="59">
        <f>SUM(L92:L95)</f>
        <v>0</v>
      </c>
      <c r="N96" s="213"/>
    </row>
    <row r="97" spans="1:14" s="3" customFormat="1" ht="13.5" customHeight="1">
      <c r="A97" s="477" t="s">
        <v>0</v>
      </c>
      <c r="B97" s="478"/>
      <c r="C97" s="478"/>
      <c r="D97" s="478"/>
      <c r="E97" s="478"/>
      <c r="F97" s="478"/>
      <c r="G97" s="478"/>
      <c r="H97" s="478"/>
      <c r="I97" s="564"/>
      <c r="J97" s="4">
        <v>256</v>
      </c>
      <c r="K97" s="60"/>
      <c r="L97" s="60"/>
      <c r="N97" s="213"/>
    </row>
    <row r="98" spans="1:14" s="3" customFormat="1" ht="13.5" customHeight="1">
      <c r="A98" s="477" t="s">
        <v>1</v>
      </c>
      <c r="B98" s="478"/>
      <c r="C98" s="478"/>
      <c r="D98" s="478"/>
      <c r="E98" s="478"/>
      <c r="F98" s="478"/>
      <c r="G98" s="478"/>
      <c r="H98" s="478"/>
      <c r="I98" s="564"/>
      <c r="J98" s="4">
        <v>257</v>
      </c>
      <c r="K98" s="60"/>
      <c r="L98" s="60"/>
      <c r="N98" s="213"/>
    </row>
    <row r="99" spans="1:14" s="3" customFormat="1" ht="13.5" customHeight="1">
      <c r="A99" s="499" t="s">
        <v>70</v>
      </c>
      <c r="B99" s="500"/>
      <c r="C99" s="500"/>
      <c r="D99" s="500"/>
      <c r="E99" s="500"/>
      <c r="F99" s="500"/>
      <c r="G99" s="500"/>
      <c r="H99" s="500"/>
      <c r="I99" s="570"/>
      <c r="J99" s="4">
        <v>258</v>
      </c>
      <c r="K99" s="59">
        <f>SUM(K97:K98)</f>
        <v>0</v>
      </c>
      <c r="L99" s="59">
        <f>SUM(L97:L98)</f>
        <v>0</v>
      </c>
      <c r="N99" s="213"/>
    </row>
    <row r="100" spans="1:12" s="3" customFormat="1" ht="13.5" customHeight="1">
      <c r="A100" s="477" t="s">
        <v>2</v>
      </c>
      <c r="B100" s="478"/>
      <c r="C100" s="478"/>
      <c r="D100" s="478"/>
      <c r="E100" s="478"/>
      <c r="F100" s="478"/>
      <c r="G100" s="478"/>
      <c r="H100" s="478"/>
      <c r="I100" s="581"/>
      <c r="J100" s="4">
        <v>259</v>
      </c>
      <c r="K100" s="60"/>
      <c r="L100" s="60"/>
    </row>
    <row r="101" spans="1:12" s="3" customFormat="1" ht="13.5" customHeight="1">
      <c r="A101" s="477" t="s">
        <v>3</v>
      </c>
      <c r="B101" s="478"/>
      <c r="C101" s="478"/>
      <c r="D101" s="478"/>
      <c r="E101" s="478"/>
      <c r="F101" s="478"/>
      <c r="G101" s="478"/>
      <c r="H101" s="478"/>
      <c r="I101" s="564"/>
      <c r="J101" s="4">
        <v>260</v>
      </c>
      <c r="K101" s="60"/>
      <c r="L101" s="60"/>
    </row>
    <row r="102" spans="1:12" s="3" customFormat="1" ht="27.75" customHeight="1">
      <c r="A102" s="477" t="s">
        <v>4</v>
      </c>
      <c r="B102" s="478"/>
      <c r="C102" s="478"/>
      <c r="D102" s="478"/>
      <c r="E102" s="478"/>
      <c r="F102" s="478"/>
      <c r="G102" s="478"/>
      <c r="H102" s="478"/>
      <c r="I102" s="564"/>
      <c r="J102" s="4">
        <v>261</v>
      </c>
      <c r="K102" s="60"/>
      <c r="L102" s="60"/>
    </row>
    <row r="103" spans="1:12" s="3" customFormat="1" ht="13.5" customHeight="1">
      <c r="A103" s="477" t="s">
        <v>5</v>
      </c>
      <c r="B103" s="478"/>
      <c r="C103" s="478"/>
      <c r="D103" s="478"/>
      <c r="E103" s="478"/>
      <c r="F103" s="478"/>
      <c r="G103" s="478"/>
      <c r="H103" s="478"/>
      <c r="I103" s="564"/>
      <c r="J103" s="4">
        <v>262</v>
      </c>
      <c r="K103" s="60"/>
      <c r="L103" s="60"/>
    </row>
    <row r="104" spans="1:12" s="3" customFormat="1" ht="13.5" customHeight="1">
      <c r="A104" s="477" t="s">
        <v>6</v>
      </c>
      <c r="B104" s="478"/>
      <c r="C104" s="478"/>
      <c r="D104" s="478"/>
      <c r="E104" s="478"/>
      <c r="F104" s="478"/>
      <c r="G104" s="478"/>
      <c r="H104" s="478"/>
      <c r="I104" s="564"/>
      <c r="J104" s="4">
        <v>263</v>
      </c>
      <c r="K104" s="60"/>
      <c r="L104" s="60"/>
    </row>
    <row r="105" spans="1:12" s="3" customFormat="1" ht="13.5" customHeight="1">
      <c r="A105" s="477" t="s">
        <v>7</v>
      </c>
      <c r="B105" s="478"/>
      <c r="C105" s="478"/>
      <c r="D105" s="478"/>
      <c r="E105" s="478"/>
      <c r="F105" s="478"/>
      <c r="G105" s="478"/>
      <c r="H105" s="478"/>
      <c r="I105" s="564"/>
      <c r="J105" s="4">
        <v>264</v>
      </c>
      <c r="K105" s="60"/>
      <c r="L105" s="60"/>
    </row>
    <row r="106" spans="1:12" s="3" customFormat="1" ht="13.5" customHeight="1">
      <c r="A106" s="477" t="s">
        <v>8</v>
      </c>
      <c r="B106" s="478"/>
      <c r="C106" s="478"/>
      <c r="D106" s="478"/>
      <c r="E106" s="478"/>
      <c r="F106" s="478"/>
      <c r="G106" s="478"/>
      <c r="H106" s="478"/>
      <c r="I106" s="564"/>
      <c r="J106" s="4">
        <v>265</v>
      </c>
      <c r="K106" s="60"/>
      <c r="L106" s="60"/>
    </row>
    <row r="107" spans="1:12" s="3" customFormat="1" ht="27.75" customHeight="1">
      <c r="A107" s="477" t="s">
        <v>9</v>
      </c>
      <c r="B107" s="478"/>
      <c r="C107" s="478"/>
      <c r="D107" s="478"/>
      <c r="E107" s="478"/>
      <c r="F107" s="478"/>
      <c r="G107" s="478"/>
      <c r="H107" s="478"/>
      <c r="I107" s="564"/>
      <c r="J107" s="4">
        <v>266</v>
      </c>
      <c r="K107" s="60"/>
      <c r="L107" s="60"/>
    </row>
    <row r="108" spans="1:12" s="3" customFormat="1" ht="13.5" customHeight="1">
      <c r="A108" s="477" t="s">
        <v>10</v>
      </c>
      <c r="B108" s="478"/>
      <c r="C108" s="478"/>
      <c r="D108" s="478"/>
      <c r="E108" s="478"/>
      <c r="F108" s="478"/>
      <c r="G108" s="478"/>
      <c r="H108" s="478"/>
      <c r="I108" s="564"/>
      <c r="J108" s="4">
        <v>267</v>
      </c>
      <c r="K108" s="60"/>
      <c r="L108" s="60"/>
    </row>
    <row r="109" spans="1:12" s="3" customFormat="1" ht="13.5" customHeight="1">
      <c r="A109" s="477" t="s">
        <v>946</v>
      </c>
      <c r="B109" s="478"/>
      <c r="C109" s="478"/>
      <c r="D109" s="478"/>
      <c r="E109" s="478"/>
      <c r="F109" s="478"/>
      <c r="G109" s="478"/>
      <c r="H109" s="478"/>
      <c r="I109" s="564"/>
      <c r="J109" s="4">
        <v>268</v>
      </c>
      <c r="K109" s="60"/>
      <c r="L109" s="60"/>
    </row>
    <row r="110" spans="1:12" s="3" customFormat="1" ht="13.5" customHeight="1">
      <c r="A110" s="477" t="s">
        <v>947</v>
      </c>
      <c r="B110" s="478"/>
      <c r="C110" s="478"/>
      <c r="D110" s="478"/>
      <c r="E110" s="478"/>
      <c r="F110" s="478"/>
      <c r="G110" s="478"/>
      <c r="H110" s="478"/>
      <c r="I110" s="564"/>
      <c r="J110" s="4">
        <v>269</v>
      </c>
      <c r="K110" s="60"/>
      <c r="L110" s="60"/>
    </row>
    <row r="111" spans="1:12" s="3" customFormat="1" ht="13.5" customHeight="1">
      <c r="A111" s="477" t="s">
        <v>948</v>
      </c>
      <c r="B111" s="478"/>
      <c r="C111" s="478"/>
      <c r="D111" s="478"/>
      <c r="E111" s="478"/>
      <c r="F111" s="478"/>
      <c r="G111" s="478"/>
      <c r="H111" s="478"/>
      <c r="I111" s="564"/>
      <c r="J111" s="4">
        <v>270</v>
      </c>
      <c r="K111" s="60"/>
      <c r="L111" s="60"/>
    </row>
    <row r="112" spans="1:12" s="3" customFormat="1" ht="13.5" customHeight="1">
      <c r="A112" s="477" t="s">
        <v>2289</v>
      </c>
      <c r="B112" s="478"/>
      <c r="C112" s="478"/>
      <c r="D112" s="478"/>
      <c r="E112" s="478"/>
      <c r="F112" s="478"/>
      <c r="G112" s="478"/>
      <c r="H112" s="478"/>
      <c r="I112" s="564"/>
      <c r="J112" s="4">
        <v>271</v>
      </c>
      <c r="K112" s="60"/>
      <c r="L112" s="60"/>
    </row>
    <row r="113" spans="1:12" s="3" customFormat="1" ht="13.5" customHeight="1">
      <c r="A113" s="477" t="s">
        <v>2290</v>
      </c>
      <c r="B113" s="478"/>
      <c r="C113" s="478"/>
      <c r="D113" s="478"/>
      <c r="E113" s="478"/>
      <c r="F113" s="478"/>
      <c r="G113" s="478"/>
      <c r="H113" s="478"/>
      <c r="I113" s="564"/>
      <c r="J113" s="4">
        <v>272</v>
      </c>
      <c r="K113" s="60"/>
      <c r="L113" s="60"/>
    </row>
    <row r="114" spans="1:12" s="3" customFormat="1" ht="13.5" customHeight="1">
      <c r="A114" s="477" t="s">
        <v>2291</v>
      </c>
      <c r="B114" s="478"/>
      <c r="C114" s="478"/>
      <c r="D114" s="478"/>
      <c r="E114" s="478"/>
      <c r="F114" s="478"/>
      <c r="G114" s="478"/>
      <c r="H114" s="478"/>
      <c r="I114" s="564"/>
      <c r="J114" s="4">
        <v>273</v>
      </c>
      <c r="K114" s="60"/>
      <c r="L114" s="60"/>
    </row>
    <row r="115" spans="1:12" s="3" customFormat="1" ht="13.5" customHeight="1">
      <c r="A115" s="477" t="s">
        <v>2292</v>
      </c>
      <c r="B115" s="478"/>
      <c r="C115" s="478"/>
      <c r="D115" s="478"/>
      <c r="E115" s="478"/>
      <c r="F115" s="478"/>
      <c r="G115" s="478"/>
      <c r="H115" s="478"/>
      <c r="I115" s="564"/>
      <c r="J115" s="4">
        <v>274</v>
      </c>
      <c r="K115" s="60"/>
      <c r="L115" s="60"/>
    </row>
    <row r="116" spans="1:12" s="3" customFormat="1" ht="13.5" customHeight="1">
      <c r="A116" s="477" t="s">
        <v>2293</v>
      </c>
      <c r="B116" s="478"/>
      <c r="C116" s="478"/>
      <c r="D116" s="478"/>
      <c r="E116" s="478"/>
      <c r="F116" s="478"/>
      <c r="G116" s="478"/>
      <c r="H116" s="478"/>
      <c r="I116" s="564"/>
      <c r="J116" s="4">
        <v>275</v>
      </c>
      <c r="K116" s="60"/>
      <c r="L116" s="60"/>
    </row>
    <row r="117" spans="1:12" s="3" customFormat="1" ht="27.75" customHeight="1">
      <c r="A117" s="477" t="s">
        <v>25</v>
      </c>
      <c r="B117" s="478"/>
      <c r="C117" s="478"/>
      <c r="D117" s="478"/>
      <c r="E117" s="478"/>
      <c r="F117" s="478"/>
      <c r="G117" s="478"/>
      <c r="H117" s="478"/>
      <c r="I117" s="564"/>
      <c r="J117" s="4">
        <v>276</v>
      </c>
      <c r="K117" s="60"/>
      <c r="L117" s="60"/>
    </row>
    <row r="118" spans="1:12" s="3" customFormat="1" ht="13.5" customHeight="1">
      <c r="A118" s="499" t="s">
        <v>72</v>
      </c>
      <c r="B118" s="500"/>
      <c r="C118" s="500"/>
      <c r="D118" s="500"/>
      <c r="E118" s="500"/>
      <c r="F118" s="500"/>
      <c r="G118" s="500"/>
      <c r="H118" s="500"/>
      <c r="I118" s="570"/>
      <c r="J118" s="4">
        <v>277</v>
      </c>
      <c r="K118" s="59">
        <f>SUM(K100:K117)</f>
        <v>0</v>
      </c>
      <c r="L118" s="59">
        <f>SUM(L100:L117)</f>
        <v>0</v>
      </c>
    </row>
    <row r="119" spans="1:12" s="3" customFormat="1" ht="13.5" customHeight="1">
      <c r="A119" s="477" t="s">
        <v>26</v>
      </c>
      <c r="B119" s="478"/>
      <c r="C119" s="478"/>
      <c r="D119" s="478"/>
      <c r="E119" s="478"/>
      <c r="F119" s="478"/>
      <c r="G119" s="478"/>
      <c r="H119" s="478"/>
      <c r="I119" s="564"/>
      <c r="J119" s="4">
        <v>278</v>
      </c>
      <c r="K119" s="60"/>
      <c r="L119" s="60"/>
    </row>
    <row r="120" spans="1:12" s="3" customFormat="1" ht="27.75" customHeight="1">
      <c r="A120" s="477" t="s">
        <v>131</v>
      </c>
      <c r="B120" s="478"/>
      <c r="C120" s="478"/>
      <c r="D120" s="478"/>
      <c r="E120" s="478"/>
      <c r="F120" s="478"/>
      <c r="G120" s="478"/>
      <c r="H120" s="478"/>
      <c r="I120" s="564"/>
      <c r="J120" s="4">
        <v>279</v>
      </c>
      <c r="K120" s="60"/>
      <c r="L120" s="60"/>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0</v>
      </c>
      <c r="L122" s="59">
        <f>SUM(L119:L121)</f>
        <v>0</v>
      </c>
    </row>
    <row r="123" spans="1:12" s="3" customFormat="1" ht="13.5" customHeight="1">
      <c r="A123" s="477" t="s">
        <v>133</v>
      </c>
      <c r="B123" s="478"/>
      <c r="C123" s="478"/>
      <c r="D123" s="478"/>
      <c r="E123" s="478"/>
      <c r="F123" s="478"/>
      <c r="G123" s="478"/>
      <c r="H123" s="478"/>
      <c r="I123" s="564"/>
      <c r="J123" s="4">
        <v>282</v>
      </c>
      <c r="K123" s="60"/>
      <c r="L123" s="60"/>
    </row>
    <row r="124" spans="1:12" s="3" customFormat="1" ht="19.5" customHeight="1">
      <c r="A124" s="477" t="s">
        <v>134</v>
      </c>
      <c r="B124" s="478"/>
      <c r="C124" s="478"/>
      <c r="D124" s="478"/>
      <c r="E124" s="478"/>
      <c r="F124" s="478"/>
      <c r="G124" s="478"/>
      <c r="H124" s="478"/>
      <c r="I124" s="564"/>
      <c r="J124" s="4">
        <v>283</v>
      </c>
      <c r="K124" s="60"/>
      <c r="L124" s="60"/>
    </row>
    <row r="125" spans="1:12" s="3" customFormat="1" ht="13.5" customHeight="1">
      <c r="A125" s="477" t="s">
        <v>135</v>
      </c>
      <c r="B125" s="478"/>
      <c r="C125" s="478"/>
      <c r="D125" s="478"/>
      <c r="E125" s="478"/>
      <c r="F125" s="478"/>
      <c r="G125" s="478"/>
      <c r="H125" s="478"/>
      <c r="I125" s="564"/>
      <c r="J125" s="4">
        <v>284</v>
      </c>
      <c r="K125" s="60"/>
      <c r="L125" s="60"/>
    </row>
    <row r="126" spans="1:12" s="3" customFormat="1" ht="27.75" customHeight="1">
      <c r="A126" s="477" t="s">
        <v>136</v>
      </c>
      <c r="B126" s="478"/>
      <c r="C126" s="478"/>
      <c r="D126" s="478"/>
      <c r="E126" s="478"/>
      <c r="F126" s="478"/>
      <c r="G126" s="478"/>
      <c r="H126" s="478"/>
      <c r="I126" s="564"/>
      <c r="J126" s="4">
        <v>285</v>
      </c>
      <c r="K126" s="60"/>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c r="L128" s="60"/>
    </row>
    <row r="129" spans="1:12" s="3" customFormat="1" ht="27.75" customHeight="1">
      <c r="A129" s="477" t="s">
        <v>138</v>
      </c>
      <c r="B129" s="478"/>
      <c r="C129" s="478"/>
      <c r="D129" s="478"/>
      <c r="E129" s="478"/>
      <c r="F129" s="478"/>
      <c r="G129" s="478"/>
      <c r="H129" s="478"/>
      <c r="I129" s="564"/>
      <c r="J129" s="4">
        <v>288</v>
      </c>
      <c r="K129" s="60"/>
      <c r="L129" s="60"/>
    </row>
    <row r="130" spans="1:12" s="3" customFormat="1" ht="13.5" customHeight="1">
      <c r="A130" s="477" t="s">
        <v>139</v>
      </c>
      <c r="B130" s="478"/>
      <c r="C130" s="478"/>
      <c r="D130" s="478"/>
      <c r="E130" s="478"/>
      <c r="F130" s="478"/>
      <c r="G130" s="478"/>
      <c r="H130" s="478"/>
      <c r="I130" s="564"/>
      <c r="J130" s="4">
        <v>289</v>
      </c>
      <c r="K130" s="60"/>
      <c r="L130" s="60"/>
    </row>
    <row r="131" spans="1:12" s="3" customFormat="1" ht="27.75" customHeight="1">
      <c r="A131" s="477" t="s">
        <v>140</v>
      </c>
      <c r="B131" s="478"/>
      <c r="C131" s="478"/>
      <c r="D131" s="478"/>
      <c r="E131" s="478"/>
      <c r="F131" s="478"/>
      <c r="G131" s="478"/>
      <c r="H131" s="478"/>
      <c r="I131" s="564"/>
      <c r="J131" s="4">
        <v>290</v>
      </c>
      <c r="K131" s="60"/>
      <c r="L131" s="60"/>
    </row>
    <row r="132" spans="1:12" s="3" customFormat="1" ht="13.5" customHeight="1">
      <c r="A132" s="477" t="s">
        <v>141</v>
      </c>
      <c r="B132" s="478"/>
      <c r="C132" s="478"/>
      <c r="D132" s="478"/>
      <c r="E132" s="478"/>
      <c r="F132" s="478"/>
      <c r="G132" s="478"/>
      <c r="H132" s="478"/>
      <c r="I132" s="564"/>
      <c r="J132" s="4">
        <v>291</v>
      </c>
      <c r="K132" s="60"/>
      <c r="L132" s="60"/>
    </row>
    <row r="133" spans="1:12" s="3" customFormat="1" ht="13.5" customHeight="1">
      <c r="A133" s="477" t="s">
        <v>142</v>
      </c>
      <c r="B133" s="478"/>
      <c r="C133" s="478"/>
      <c r="D133" s="478"/>
      <c r="E133" s="478"/>
      <c r="F133" s="478"/>
      <c r="G133" s="478"/>
      <c r="H133" s="478"/>
      <c r="I133" s="564"/>
      <c r="J133" s="4">
        <v>292</v>
      </c>
      <c r="K133" s="60"/>
      <c r="L133" s="60"/>
    </row>
    <row r="134" spans="1:12" s="3" customFormat="1" ht="13.5" customHeight="1">
      <c r="A134" s="502" t="s">
        <v>75</v>
      </c>
      <c r="B134" s="503"/>
      <c r="C134" s="503"/>
      <c r="D134" s="503"/>
      <c r="E134" s="503"/>
      <c r="F134" s="503"/>
      <c r="G134" s="503"/>
      <c r="H134" s="503"/>
      <c r="I134" s="574"/>
      <c r="J134" s="4">
        <v>293</v>
      </c>
      <c r="K134" s="71">
        <f>SUM(K128:K133)</f>
        <v>0</v>
      </c>
      <c r="L134" s="71">
        <f>SUM(L128:L133)</f>
        <v>0</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c r="L136" s="58"/>
    </row>
    <row r="137" spans="1:12" s="3" customFormat="1" ht="13.5" customHeight="1">
      <c r="A137" s="477" t="s">
        <v>144</v>
      </c>
      <c r="B137" s="478"/>
      <c r="C137" s="478"/>
      <c r="D137" s="478"/>
      <c r="E137" s="478"/>
      <c r="F137" s="478"/>
      <c r="G137" s="478"/>
      <c r="H137" s="478"/>
      <c r="I137" s="564"/>
      <c r="J137" s="4">
        <v>295</v>
      </c>
      <c r="K137" s="60"/>
      <c r="L137" s="60"/>
    </row>
    <row r="138" spans="1:12" s="3" customFormat="1" ht="13.5" customHeight="1">
      <c r="A138" s="477" t="s">
        <v>145</v>
      </c>
      <c r="B138" s="478"/>
      <c r="C138" s="478"/>
      <c r="D138" s="478"/>
      <c r="E138" s="478"/>
      <c r="F138" s="478"/>
      <c r="G138" s="478"/>
      <c r="H138" s="478"/>
      <c r="I138" s="564"/>
      <c r="J138" s="4">
        <v>296</v>
      </c>
      <c r="K138" s="60"/>
      <c r="L138" s="60"/>
    </row>
    <row r="139" spans="1:12" s="3" customFormat="1" ht="13.5" customHeight="1">
      <c r="A139" s="477" t="s">
        <v>146</v>
      </c>
      <c r="B139" s="478"/>
      <c r="C139" s="478"/>
      <c r="D139" s="478"/>
      <c r="E139" s="478"/>
      <c r="F139" s="478"/>
      <c r="G139" s="478"/>
      <c r="H139" s="478"/>
      <c r="I139" s="564"/>
      <c r="J139" s="4">
        <v>297</v>
      </c>
      <c r="K139" s="60"/>
      <c r="L139" s="60"/>
    </row>
    <row r="140" spans="1:12" s="3" customFormat="1" ht="13.5" customHeight="1">
      <c r="A140" s="477" t="s">
        <v>147</v>
      </c>
      <c r="B140" s="478"/>
      <c r="C140" s="478"/>
      <c r="D140" s="478"/>
      <c r="E140" s="478"/>
      <c r="F140" s="478"/>
      <c r="G140" s="478"/>
      <c r="H140" s="478"/>
      <c r="I140" s="564"/>
      <c r="J140" s="4">
        <v>298</v>
      </c>
      <c r="K140" s="60"/>
      <c r="L140" s="60"/>
    </row>
    <row r="141" spans="1:12" s="3" customFormat="1" ht="13.5" customHeight="1">
      <c r="A141" s="499" t="s">
        <v>76</v>
      </c>
      <c r="B141" s="500"/>
      <c r="C141" s="500"/>
      <c r="D141" s="500"/>
      <c r="E141" s="500"/>
      <c r="F141" s="500"/>
      <c r="G141" s="500"/>
      <c r="H141" s="500"/>
      <c r="I141" s="570"/>
      <c r="J141" s="4">
        <v>299</v>
      </c>
      <c r="K141" s="59">
        <f>SUM(K136:K140)</f>
        <v>0</v>
      </c>
      <c r="L141" s="59">
        <f>SUM(L136:L140)</f>
        <v>0</v>
      </c>
    </row>
    <row r="142" spans="1:12" s="3" customFormat="1" ht="13.5" customHeight="1">
      <c r="A142" s="477" t="s">
        <v>148</v>
      </c>
      <c r="B142" s="478"/>
      <c r="C142" s="478"/>
      <c r="D142" s="478"/>
      <c r="E142" s="478"/>
      <c r="F142" s="478"/>
      <c r="G142" s="478"/>
      <c r="H142" s="478"/>
      <c r="I142" s="564"/>
      <c r="J142" s="4">
        <v>300</v>
      </c>
      <c r="K142" s="60"/>
      <c r="L142" s="60"/>
    </row>
    <row r="143" spans="1:12" s="3" customFormat="1" ht="13.5" customHeight="1">
      <c r="A143" s="477" t="s">
        <v>149</v>
      </c>
      <c r="B143" s="478"/>
      <c r="C143" s="478"/>
      <c r="D143" s="478"/>
      <c r="E143" s="478"/>
      <c r="F143" s="478"/>
      <c r="G143" s="478"/>
      <c r="H143" s="478"/>
      <c r="I143" s="564"/>
      <c r="J143" s="4">
        <v>301</v>
      </c>
      <c r="K143" s="60"/>
      <c r="L143" s="60"/>
    </row>
    <row r="144" spans="1:12" s="3" customFormat="1" ht="13.5" customHeight="1">
      <c r="A144" s="519" t="s">
        <v>77</v>
      </c>
      <c r="B144" s="520"/>
      <c r="C144" s="520"/>
      <c r="D144" s="520"/>
      <c r="E144" s="520"/>
      <c r="F144" s="520"/>
      <c r="G144" s="520"/>
      <c r="H144" s="520"/>
      <c r="I144" s="582"/>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6" activePane="bottomLeft" state="frozen"/>
      <selection pane="topLeft" activeCell="A1" sqref="A1"/>
      <selection pane="bottomLeft" activeCell="H1" sqref="H1"/>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0</v>
      </c>
      <c r="R3" s="207" t="s">
        <v>177</v>
      </c>
    </row>
    <row r="4" spans="1:12" s="3" customFormat="1" ht="19.5" customHeight="1" thickBot="1">
      <c r="A4" s="586" t="str">
        <f>"u razdoblju "&amp;IF(Opci!E5&lt;&gt;"",TEXT(Opci!E5,"DD.MM.YYYY."),"__.__.____.")&amp;" do "&amp;IF(Opci!H5&lt;&gt;"",TEXT(Opci!H5,"DD.MM.YYYY."),"__.__.____.")</f>
        <v>u razdoblju 01.01.2014. do 31.12.2014.</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95193122518; IVKOM-PLIN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c r="K10" s="53"/>
      <c r="L10" s="60"/>
    </row>
    <row r="11" spans="1:12" s="3" customFormat="1" ht="13.5" customHeight="1">
      <c r="A11" s="477" t="s">
        <v>2478</v>
      </c>
      <c r="B11" s="478"/>
      <c r="C11" s="478"/>
      <c r="D11" s="478"/>
      <c r="E11" s="478"/>
      <c r="F11" s="478"/>
      <c r="G11" s="478"/>
      <c r="H11" s="478"/>
      <c r="I11" s="4">
        <v>2</v>
      </c>
      <c r="J11" s="139"/>
      <c r="K11" s="53"/>
      <c r="L11" s="60"/>
    </row>
    <row r="12" spans="1:12" s="3" customFormat="1" ht="13.5" customHeight="1">
      <c r="A12" s="477" t="s">
        <v>2479</v>
      </c>
      <c r="B12" s="478"/>
      <c r="C12" s="478"/>
      <c r="D12" s="478"/>
      <c r="E12" s="478"/>
      <c r="F12" s="478"/>
      <c r="G12" s="478"/>
      <c r="H12" s="478"/>
      <c r="I12" s="4">
        <v>3</v>
      </c>
      <c r="J12" s="139"/>
      <c r="K12" s="53"/>
      <c r="L12" s="60"/>
    </row>
    <row r="13" spans="1:12" s="3" customFormat="1" ht="13.5" customHeight="1">
      <c r="A13" s="477" t="s">
        <v>2480</v>
      </c>
      <c r="B13" s="478"/>
      <c r="C13" s="478"/>
      <c r="D13" s="478"/>
      <c r="E13" s="478"/>
      <c r="F13" s="478"/>
      <c r="G13" s="478"/>
      <c r="H13" s="478"/>
      <c r="I13" s="4">
        <v>4</v>
      </c>
      <c r="J13" s="139"/>
      <c r="K13" s="53"/>
      <c r="L13" s="60"/>
    </row>
    <row r="14" spans="1:12" s="3" customFormat="1" ht="13.5" customHeight="1">
      <c r="A14" s="477" t="s">
        <v>2481</v>
      </c>
      <c r="B14" s="478"/>
      <c r="C14" s="478"/>
      <c r="D14" s="478"/>
      <c r="E14" s="478"/>
      <c r="F14" s="478"/>
      <c r="G14" s="478"/>
      <c r="H14" s="478"/>
      <c r="I14" s="4">
        <v>5</v>
      </c>
      <c r="J14" s="139"/>
      <c r="K14" s="53"/>
      <c r="L14" s="60"/>
    </row>
    <row r="15" spans="1:12" s="3" customFormat="1" ht="13.5" customHeight="1">
      <c r="A15" s="477" t="s">
        <v>2532</v>
      </c>
      <c r="B15" s="478"/>
      <c r="C15" s="478"/>
      <c r="D15" s="478"/>
      <c r="E15" s="478"/>
      <c r="F15" s="478"/>
      <c r="G15" s="478"/>
      <c r="H15" s="478"/>
      <c r="I15" s="4">
        <v>6</v>
      </c>
      <c r="J15" s="139"/>
      <c r="K15" s="53"/>
      <c r="L15" s="60"/>
    </row>
    <row r="16" spans="1:12" s="3" customFormat="1" ht="13.5" customHeight="1">
      <c r="A16" s="499" t="s">
        <v>218</v>
      </c>
      <c r="B16" s="500"/>
      <c r="C16" s="500"/>
      <c r="D16" s="500"/>
      <c r="E16" s="500"/>
      <c r="F16" s="500"/>
      <c r="G16" s="500"/>
      <c r="H16" s="500"/>
      <c r="I16" s="4">
        <v>7</v>
      </c>
      <c r="J16" s="139"/>
      <c r="K16" s="54">
        <f>SUM(K10:K15)</f>
        <v>0</v>
      </c>
      <c r="L16" s="59">
        <f>SUM(L10:L15)</f>
        <v>0</v>
      </c>
    </row>
    <row r="17" spans="1:12" s="3" customFormat="1" ht="13.5" customHeight="1">
      <c r="A17" s="477" t="s">
        <v>2533</v>
      </c>
      <c r="B17" s="478"/>
      <c r="C17" s="478"/>
      <c r="D17" s="478"/>
      <c r="E17" s="478"/>
      <c r="F17" s="478"/>
      <c r="G17" s="478"/>
      <c r="H17" s="478"/>
      <c r="I17" s="4">
        <v>8</v>
      </c>
      <c r="J17" s="139"/>
      <c r="K17" s="53"/>
      <c r="L17" s="60"/>
    </row>
    <row r="18" spans="1:12" s="3" customFormat="1" ht="13.5" customHeight="1">
      <c r="A18" s="477" t="s">
        <v>2534</v>
      </c>
      <c r="B18" s="478"/>
      <c r="C18" s="478"/>
      <c r="D18" s="478"/>
      <c r="E18" s="478"/>
      <c r="F18" s="478"/>
      <c r="G18" s="478"/>
      <c r="H18" s="478"/>
      <c r="I18" s="4">
        <v>9</v>
      </c>
      <c r="J18" s="139"/>
      <c r="K18" s="53"/>
      <c r="L18" s="60"/>
    </row>
    <row r="19" spans="1:12" s="3" customFormat="1" ht="13.5" customHeight="1">
      <c r="A19" s="477" t="s">
        <v>2535</v>
      </c>
      <c r="B19" s="478"/>
      <c r="C19" s="478"/>
      <c r="D19" s="478"/>
      <c r="E19" s="478"/>
      <c r="F19" s="478"/>
      <c r="G19" s="478"/>
      <c r="H19" s="478"/>
      <c r="I19" s="4">
        <v>10</v>
      </c>
      <c r="J19" s="139"/>
      <c r="K19" s="53"/>
      <c r="L19" s="60"/>
    </row>
    <row r="20" spans="1:12" s="3" customFormat="1" ht="13.5" customHeight="1">
      <c r="A20" s="477" t="s">
        <v>2536</v>
      </c>
      <c r="B20" s="478"/>
      <c r="C20" s="478"/>
      <c r="D20" s="478"/>
      <c r="E20" s="478"/>
      <c r="F20" s="478"/>
      <c r="G20" s="478"/>
      <c r="H20" s="478"/>
      <c r="I20" s="4">
        <v>11</v>
      </c>
      <c r="J20" s="139"/>
      <c r="K20" s="53"/>
      <c r="L20" s="60"/>
    </row>
    <row r="21" spans="1:12" s="3" customFormat="1" ht="13.5" customHeight="1">
      <c r="A21" s="499" t="s">
        <v>219</v>
      </c>
      <c r="B21" s="500"/>
      <c r="C21" s="500"/>
      <c r="D21" s="500"/>
      <c r="E21" s="500"/>
      <c r="F21" s="500"/>
      <c r="G21" s="500"/>
      <c r="H21" s="500"/>
      <c r="I21" s="4">
        <v>12</v>
      </c>
      <c r="J21" s="139"/>
      <c r="K21" s="54">
        <f>SUM(K17:K20)</f>
        <v>0</v>
      </c>
      <c r="L21" s="59">
        <f>SUM(L17:L20)</f>
        <v>0</v>
      </c>
    </row>
    <row r="22" spans="1:12" s="3" customFormat="1" ht="24.75" customHeight="1">
      <c r="A22" s="499" t="s">
        <v>2473</v>
      </c>
      <c r="B22" s="500"/>
      <c r="C22" s="500"/>
      <c r="D22" s="500"/>
      <c r="E22" s="500"/>
      <c r="F22" s="500"/>
      <c r="G22" s="500"/>
      <c r="H22" s="500"/>
      <c r="I22" s="4">
        <v>13</v>
      </c>
      <c r="J22" s="139"/>
      <c r="K22" s="54">
        <f>IF(K16&gt;K21,K16-K21,0)</f>
        <v>0</v>
      </c>
      <c r="L22" s="59">
        <f>IF(L16&gt;L21,L16-L21,0)</f>
        <v>0</v>
      </c>
    </row>
    <row r="23" spans="1:12" s="3" customFormat="1" ht="24.75" customHeight="1">
      <c r="A23" s="499" t="s">
        <v>2474</v>
      </c>
      <c r="B23" s="500"/>
      <c r="C23" s="500"/>
      <c r="D23" s="500"/>
      <c r="E23" s="500"/>
      <c r="F23" s="500"/>
      <c r="G23" s="500"/>
      <c r="H23" s="500"/>
      <c r="I23" s="4">
        <v>14</v>
      </c>
      <c r="J23" s="139"/>
      <c r="K23" s="54">
        <f>IF(K21&gt;K16,K21-K16,0)</f>
        <v>0</v>
      </c>
      <c r="L23" s="59">
        <f>IF(L21&gt;L16,L21-L16,0)</f>
        <v>0</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c r="K25" s="53"/>
      <c r="L25" s="60"/>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c r="L27" s="60"/>
    </row>
    <row r="28" spans="1:12" s="3" customFormat="1" ht="13.5" customHeight="1">
      <c r="A28" s="477" t="s">
        <v>1964</v>
      </c>
      <c r="B28" s="478"/>
      <c r="C28" s="478"/>
      <c r="D28" s="478"/>
      <c r="E28" s="478"/>
      <c r="F28" s="478"/>
      <c r="G28" s="478"/>
      <c r="H28" s="478"/>
      <c r="I28" s="4">
        <v>18</v>
      </c>
      <c r="J28" s="139"/>
      <c r="K28" s="53"/>
      <c r="L28" s="60"/>
    </row>
    <row r="29" spans="1:12" s="3" customFormat="1" ht="13.5" customHeight="1">
      <c r="A29" s="477" t="s">
        <v>1965</v>
      </c>
      <c r="B29" s="478"/>
      <c r="C29" s="478"/>
      <c r="D29" s="478"/>
      <c r="E29" s="478"/>
      <c r="F29" s="478"/>
      <c r="G29" s="478"/>
      <c r="H29" s="478"/>
      <c r="I29" s="4">
        <v>19</v>
      </c>
      <c r="J29" s="139"/>
      <c r="K29" s="53"/>
      <c r="L29" s="60"/>
    </row>
    <row r="30" spans="1:12" s="3" customFormat="1" ht="13.5" customHeight="1">
      <c r="A30" s="499" t="s">
        <v>377</v>
      </c>
      <c r="B30" s="500"/>
      <c r="C30" s="500"/>
      <c r="D30" s="500"/>
      <c r="E30" s="500"/>
      <c r="F30" s="500"/>
      <c r="G30" s="500"/>
      <c r="H30" s="500"/>
      <c r="I30" s="4">
        <v>20</v>
      </c>
      <c r="J30" s="139"/>
      <c r="K30" s="54">
        <f>SUM(K25:K29)</f>
        <v>0</v>
      </c>
      <c r="L30" s="59">
        <f>SUM(L25:L29)</f>
        <v>0</v>
      </c>
    </row>
    <row r="31" spans="1:12" s="3" customFormat="1" ht="13.5" customHeight="1">
      <c r="A31" s="477" t="s">
        <v>2619</v>
      </c>
      <c r="B31" s="478"/>
      <c r="C31" s="478"/>
      <c r="D31" s="478"/>
      <c r="E31" s="478"/>
      <c r="F31" s="478"/>
      <c r="G31" s="478"/>
      <c r="H31" s="478"/>
      <c r="I31" s="4">
        <v>21</v>
      </c>
      <c r="J31" s="139"/>
      <c r="K31" s="53"/>
      <c r="L31" s="60"/>
    </row>
    <row r="32" spans="1:12" s="3" customFormat="1" ht="13.5" customHeight="1">
      <c r="A32" s="477" t="s">
        <v>2620</v>
      </c>
      <c r="B32" s="478"/>
      <c r="C32" s="478"/>
      <c r="D32" s="478"/>
      <c r="E32" s="478"/>
      <c r="F32" s="478"/>
      <c r="G32" s="478"/>
      <c r="H32" s="478"/>
      <c r="I32" s="4">
        <v>22</v>
      </c>
      <c r="J32" s="139"/>
      <c r="K32" s="53"/>
      <c r="L32" s="60"/>
    </row>
    <row r="33" spans="1:12" s="3" customFormat="1" ht="13.5" customHeight="1">
      <c r="A33" s="477" t="s">
        <v>1225</v>
      </c>
      <c r="B33" s="478"/>
      <c r="C33" s="478"/>
      <c r="D33" s="478"/>
      <c r="E33" s="478"/>
      <c r="F33" s="478"/>
      <c r="G33" s="478"/>
      <c r="H33" s="478"/>
      <c r="I33" s="4">
        <v>23</v>
      </c>
      <c r="J33" s="139"/>
      <c r="K33" s="53"/>
      <c r="L33" s="60"/>
    </row>
    <row r="34" spans="1:12" s="3" customFormat="1" ht="13.5" customHeight="1">
      <c r="A34" s="499" t="s">
        <v>1562</v>
      </c>
      <c r="B34" s="500"/>
      <c r="C34" s="500"/>
      <c r="D34" s="500"/>
      <c r="E34" s="500"/>
      <c r="F34" s="500"/>
      <c r="G34" s="500"/>
      <c r="H34" s="500"/>
      <c r="I34" s="4">
        <v>24</v>
      </c>
      <c r="J34" s="139"/>
      <c r="K34" s="54">
        <f>SUM(K31:K33)</f>
        <v>0</v>
      </c>
      <c r="L34" s="59">
        <f>SUM(L31:L33)</f>
        <v>0</v>
      </c>
    </row>
    <row r="35" spans="1:12" s="3" customFormat="1" ht="24.75" customHeight="1">
      <c r="A35" s="499" t="s">
        <v>2475</v>
      </c>
      <c r="B35" s="500"/>
      <c r="C35" s="500"/>
      <c r="D35" s="500"/>
      <c r="E35" s="500"/>
      <c r="F35" s="500"/>
      <c r="G35" s="500"/>
      <c r="H35" s="500"/>
      <c r="I35" s="4">
        <v>25</v>
      </c>
      <c r="J35" s="139"/>
      <c r="K35" s="54">
        <f>IF(K30&gt;K34,K30-K34,0)</f>
        <v>0</v>
      </c>
      <c r="L35" s="59">
        <f>IF(L30&gt;L34,L30-L34,0)</f>
        <v>0</v>
      </c>
    </row>
    <row r="36" spans="1:12" s="3" customFormat="1" ht="24.75" customHeight="1">
      <c r="A36" s="499" t="s">
        <v>2476</v>
      </c>
      <c r="B36" s="500"/>
      <c r="C36" s="500"/>
      <c r="D36" s="500"/>
      <c r="E36" s="500"/>
      <c r="F36" s="500"/>
      <c r="G36" s="500"/>
      <c r="H36" s="500"/>
      <c r="I36" s="4">
        <v>26</v>
      </c>
      <c r="J36" s="139"/>
      <c r="K36" s="54">
        <f>IF(K34&gt;K30,K34-K30,0)</f>
        <v>0</v>
      </c>
      <c r="L36" s="59">
        <f>IF(L34&gt;L30,L34-L30,0)</f>
        <v>0</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row>
    <row r="41" spans="1:12" s="3" customFormat="1" ht="13.5" customHeight="1">
      <c r="A41" s="499" t="s">
        <v>2215</v>
      </c>
      <c r="B41" s="500"/>
      <c r="C41" s="500"/>
      <c r="D41" s="500"/>
      <c r="E41" s="500"/>
      <c r="F41" s="500"/>
      <c r="G41" s="500"/>
      <c r="H41" s="500"/>
      <c r="I41" s="4">
        <v>30</v>
      </c>
      <c r="J41" s="139"/>
      <c r="K41" s="54">
        <f>SUM(K38:K40)</f>
        <v>0</v>
      </c>
      <c r="L41" s="59">
        <f>SUM(L38:L40)</f>
        <v>0</v>
      </c>
    </row>
    <row r="42" spans="1:12" s="3" customFormat="1" ht="13.5" customHeight="1">
      <c r="A42" s="477" t="s">
        <v>1277</v>
      </c>
      <c r="B42" s="478"/>
      <c r="C42" s="478"/>
      <c r="D42" s="478"/>
      <c r="E42" s="478"/>
      <c r="F42" s="478"/>
      <c r="G42" s="478"/>
      <c r="H42" s="478"/>
      <c r="I42" s="4">
        <v>31</v>
      </c>
      <c r="J42" s="139"/>
      <c r="K42" s="53"/>
      <c r="L42" s="60"/>
    </row>
    <row r="43" spans="1:12" s="3" customFormat="1" ht="13.5" customHeight="1">
      <c r="A43" s="477" t="s">
        <v>2469</v>
      </c>
      <c r="B43" s="478"/>
      <c r="C43" s="478"/>
      <c r="D43" s="478"/>
      <c r="E43" s="478"/>
      <c r="F43" s="478"/>
      <c r="G43" s="478"/>
      <c r="H43" s="478"/>
      <c r="I43" s="4">
        <v>32</v>
      </c>
      <c r="J43" s="139"/>
      <c r="K43" s="53"/>
      <c r="L43" s="60"/>
    </row>
    <row r="44" spans="1:12" s="3" customFormat="1" ht="13.5" customHeight="1">
      <c r="A44" s="477" t="s">
        <v>2470</v>
      </c>
      <c r="B44" s="478"/>
      <c r="C44" s="478"/>
      <c r="D44" s="478"/>
      <c r="E44" s="478"/>
      <c r="F44" s="478"/>
      <c r="G44" s="478"/>
      <c r="H44" s="478"/>
      <c r="I44" s="4">
        <v>33</v>
      </c>
      <c r="J44" s="139"/>
      <c r="K44" s="53"/>
      <c r="L44" s="60"/>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c r="L46" s="60"/>
    </row>
    <row r="47" spans="1:12" s="3" customFormat="1" ht="13.5" customHeight="1">
      <c r="A47" s="499" t="s">
        <v>2216</v>
      </c>
      <c r="B47" s="500"/>
      <c r="C47" s="500"/>
      <c r="D47" s="500"/>
      <c r="E47" s="500"/>
      <c r="F47" s="500"/>
      <c r="G47" s="500"/>
      <c r="H47" s="500"/>
      <c r="I47" s="4">
        <v>36</v>
      </c>
      <c r="J47" s="139"/>
      <c r="K47" s="54">
        <f>SUM(K42:K46)</f>
        <v>0</v>
      </c>
      <c r="L47" s="59">
        <f>SUM(L42:L46)</f>
        <v>0</v>
      </c>
    </row>
    <row r="48" spans="1:12" s="3" customFormat="1" ht="24.75" customHeight="1">
      <c r="A48" s="499" t="s">
        <v>1226</v>
      </c>
      <c r="B48" s="500"/>
      <c r="C48" s="500"/>
      <c r="D48" s="500"/>
      <c r="E48" s="500"/>
      <c r="F48" s="500"/>
      <c r="G48" s="500"/>
      <c r="H48" s="500"/>
      <c r="I48" s="4">
        <v>37</v>
      </c>
      <c r="J48" s="139"/>
      <c r="K48" s="54">
        <f>IF(K41&gt;K47,K41-K47,0)</f>
        <v>0</v>
      </c>
      <c r="L48" s="59">
        <f>IF(L41&gt;L47,L41-L47,0)</f>
        <v>0</v>
      </c>
    </row>
    <row r="49" spans="1:12" s="3" customFormat="1" ht="24.75" customHeight="1">
      <c r="A49" s="499" t="s">
        <v>1227</v>
      </c>
      <c r="B49" s="500"/>
      <c r="C49" s="500"/>
      <c r="D49" s="500"/>
      <c r="E49" s="500"/>
      <c r="F49" s="500"/>
      <c r="G49" s="500"/>
      <c r="H49" s="500"/>
      <c r="I49" s="4">
        <v>38</v>
      </c>
      <c r="J49" s="139"/>
      <c r="K49" s="54">
        <f>IF(K47&gt;K41,K47-K41,0)</f>
        <v>0</v>
      </c>
      <c r="L49" s="59">
        <f>IF(L47&gt;L41,L47-L41,0)</f>
        <v>0</v>
      </c>
    </row>
    <row r="50" spans="1:12" s="3" customFormat="1" ht="13.5" customHeight="1">
      <c r="A50" s="477" t="s">
        <v>2217</v>
      </c>
      <c r="B50" s="478"/>
      <c r="C50" s="478"/>
      <c r="D50" s="478"/>
      <c r="E50" s="478"/>
      <c r="F50" s="478"/>
      <c r="G50" s="478"/>
      <c r="H50" s="478"/>
      <c r="I50" s="4">
        <v>39</v>
      </c>
      <c r="J50" s="139"/>
      <c r="K50" s="54">
        <f>IF(K22-K23+K35-K36+K48-K49&gt;0,K22-K23+K35-K36+K48-K49,0)</f>
        <v>0</v>
      </c>
      <c r="L50" s="59">
        <f>IF(L22-L23+L35-L36+L48-L49&gt;0,L22-L23+L35-L36+L48-L49,0)</f>
        <v>0</v>
      </c>
    </row>
    <row r="51" spans="1:12" s="3" customFormat="1" ht="13.5" customHeight="1">
      <c r="A51" s="477" t="s">
        <v>2224</v>
      </c>
      <c r="B51" s="478"/>
      <c r="C51" s="478"/>
      <c r="D51" s="478"/>
      <c r="E51" s="478"/>
      <c r="F51" s="478"/>
      <c r="G51" s="478"/>
      <c r="H51" s="478"/>
      <c r="I51" s="4">
        <v>40</v>
      </c>
      <c r="J51" s="139"/>
      <c r="K51" s="54">
        <f>IF(K23-K22+K36-K35+K49-K48&gt;0,K23-K22+K36-K35+K49-K48,0)</f>
        <v>0</v>
      </c>
      <c r="L51" s="59">
        <f>IF(L23-L22+L36-L35+L49-L48&gt;0,L23-L22+L36-L35+L49-L48,0)</f>
        <v>0</v>
      </c>
    </row>
    <row r="52" spans="1:12" s="3" customFormat="1" ht="13.5" customHeight="1">
      <c r="A52" s="477" t="s">
        <v>222</v>
      </c>
      <c r="B52" s="478"/>
      <c r="C52" s="478"/>
      <c r="D52" s="478"/>
      <c r="E52" s="478"/>
      <c r="F52" s="478"/>
      <c r="G52" s="478"/>
      <c r="H52" s="478"/>
      <c r="I52" s="4">
        <v>41</v>
      </c>
      <c r="J52" s="139"/>
      <c r="K52" s="53"/>
      <c r="L52" s="60"/>
    </row>
    <row r="53" spans="1:12" s="3" customFormat="1" ht="13.5" customHeight="1">
      <c r="A53" s="477" t="s">
        <v>943</v>
      </c>
      <c r="B53" s="478"/>
      <c r="C53" s="478"/>
      <c r="D53" s="478"/>
      <c r="E53" s="478"/>
      <c r="F53" s="478"/>
      <c r="G53" s="478"/>
      <c r="H53" s="478"/>
      <c r="I53" s="4">
        <v>42</v>
      </c>
      <c r="J53" s="139"/>
      <c r="K53" s="53"/>
      <c r="L53" s="60"/>
    </row>
    <row r="54" spans="1:12" s="3" customFormat="1" ht="13.5" customHeight="1">
      <c r="A54" s="477" t="s">
        <v>944</v>
      </c>
      <c r="B54" s="478"/>
      <c r="C54" s="478"/>
      <c r="D54" s="478"/>
      <c r="E54" s="478"/>
      <c r="F54" s="478"/>
      <c r="G54" s="478"/>
      <c r="H54" s="478"/>
      <c r="I54" s="4">
        <v>43</v>
      </c>
      <c r="J54" s="139"/>
      <c r="K54" s="53"/>
      <c r="L54" s="60"/>
    </row>
    <row r="55" spans="1:12" s="3" customFormat="1" ht="13.5" customHeight="1">
      <c r="A55" s="588" t="s">
        <v>945</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9" activePane="bottomLeft" state="frozen"/>
      <selection pane="topLeft" activeCell="A1" sqref="A1"/>
      <selection pane="bottomLeft" activeCell="E1" sqref="E1"/>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0</v>
      </c>
      <c r="R3" s="207" t="s">
        <v>177</v>
      </c>
    </row>
    <row r="4" spans="1:12" s="3" customFormat="1" ht="19.5" customHeight="1" thickBot="1">
      <c r="A4" s="586" t="str">
        <f>"u razdoblju "&amp;IF(Opci!E5&lt;&gt;"",TEXT(Opci!E5,"DD.MM.YYYY."),"__.__.____.")&amp;" do "&amp;IF(Opci!H5&lt;&gt;"",TEXT(Opci!H5,"DD.MM.YYYY."),"__.__.____.")</f>
        <v>u razdoblju 01.01.2014. do 31.12.2014.</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95193122518; IVKOM-PLIN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c r="L10" s="60"/>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c r="L14" s="60"/>
    </row>
    <row r="15" spans="1:12" s="3" customFormat="1" ht="13.5" customHeight="1">
      <c r="A15" s="499" t="s">
        <v>1048</v>
      </c>
      <c r="B15" s="500"/>
      <c r="C15" s="500"/>
      <c r="D15" s="500"/>
      <c r="E15" s="500"/>
      <c r="F15" s="500"/>
      <c r="G15" s="500"/>
      <c r="H15" s="500"/>
      <c r="I15" s="4">
        <v>6</v>
      </c>
      <c r="J15" s="139"/>
      <c r="K15" s="54">
        <f>SUM(K10:K14)</f>
        <v>0</v>
      </c>
      <c r="L15" s="59">
        <f>SUM(L10:L14)</f>
        <v>0</v>
      </c>
    </row>
    <row r="16" spans="1:12" s="3" customFormat="1" ht="13.5" customHeight="1">
      <c r="A16" s="477" t="s">
        <v>1494</v>
      </c>
      <c r="B16" s="478"/>
      <c r="C16" s="478"/>
      <c r="D16" s="478"/>
      <c r="E16" s="478"/>
      <c r="F16" s="478"/>
      <c r="G16" s="478"/>
      <c r="H16" s="478"/>
      <c r="I16" s="4">
        <v>7</v>
      </c>
      <c r="J16" s="139"/>
      <c r="K16" s="53"/>
      <c r="L16" s="60"/>
    </row>
    <row r="17" spans="1:12" s="3" customFormat="1" ht="13.5" customHeight="1">
      <c r="A17" s="477" t="s">
        <v>1495</v>
      </c>
      <c r="B17" s="478"/>
      <c r="C17" s="478"/>
      <c r="D17" s="478"/>
      <c r="E17" s="478"/>
      <c r="F17" s="478"/>
      <c r="G17" s="478"/>
      <c r="H17" s="478"/>
      <c r="I17" s="4">
        <v>8</v>
      </c>
      <c r="J17" s="139"/>
      <c r="K17" s="53"/>
      <c r="L17" s="60"/>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c r="L20" s="60"/>
    </row>
    <row r="21" spans="1:12" s="3" customFormat="1" ht="13.5" customHeight="1">
      <c r="A21" s="477" t="s">
        <v>1499</v>
      </c>
      <c r="B21" s="478"/>
      <c r="C21" s="478"/>
      <c r="D21" s="478"/>
      <c r="E21" s="478"/>
      <c r="F21" s="478"/>
      <c r="G21" s="478"/>
      <c r="H21" s="478"/>
      <c r="I21" s="4">
        <v>12</v>
      </c>
      <c r="J21" s="139"/>
      <c r="K21" s="53"/>
      <c r="L21" s="60"/>
    </row>
    <row r="22" spans="1:12" s="3" customFormat="1" ht="13.5" customHeight="1">
      <c r="A22" s="499" t="s">
        <v>1074</v>
      </c>
      <c r="B22" s="500"/>
      <c r="C22" s="500"/>
      <c r="D22" s="500"/>
      <c r="E22" s="500"/>
      <c r="F22" s="500"/>
      <c r="G22" s="500"/>
      <c r="H22" s="500"/>
      <c r="I22" s="4">
        <v>13</v>
      </c>
      <c r="J22" s="139"/>
      <c r="K22" s="54">
        <f>SUM(K16:K21)</f>
        <v>0</v>
      </c>
      <c r="L22" s="59">
        <f>SUM(L16:L21)</f>
        <v>0</v>
      </c>
    </row>
    <row r="23" spans="1:12" s="3" customFormat="1" ht="24.75" customHeight="1">
      <c r="A23" s="499" t="s">
        <v>327</v>
      </c>
      <c r="B23" s="594"/>
      <c r="C23" s="594"/>
      <c r="D23" s="594"/>
      <c r="E23" s="594"/>
      <c r="F23" s="594"/>
      <c r="G23" s="594"/>
      <c r="H23" s="595"/>
      <c r="I23" s="4">
        <v>14</v>
      </c>
      <c r="J23" s="139"/>
      <c r="K23" s="54">
        <f>IF(K15&gt;K22,K15-K22,0)</f>
        <v>0</v>
      </c>
      <c r="L23" s="59">
        <f>IF(L15&gt;L22,L15-L22,0)</f>
        <v>0</v>
      </c>
    </row>
    <row r="24" spans="1:12" s="3" customFormat="1" ht="24.75" customHeight="1">
      <c r="A24" s="519" t="s">
        <v>1278</v>
      </c>
      <c r="B24" s="596"/>
      <c r="C24" s="596"/>
      <c r="D24" s="596"/>
      <c r="E24" s="596"/>
      <c r="F24" s="596"/>
      <c r="G24" s="596"/>
      <c r="H24" s="597"/>
      <c r="I24" s="4">
        <v>15</v>
      </c>
      <c r="J24" s="139"/>
      <c r="K24" s="54">
        <f>IF(K22&gt;K15,K22-K15,0)</f>
        <v>0</v>
      </c>
      <c r="L24" s="59">
        <f>IF(L22&gt;L15,L22-L15,0)</f>
        <v>0</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c r="L30" s="60"/>
    </row>
    <row r="31" spans="1:12" s="3" customFormat="1" ht="13.5" customHeight="1">
      <c r="A31" s="499" t="s">
        <v>2013</v>
      </c>
      <c r="B31" s="500"/>
      <c r="C31" s="500"/>
      <c r="D31" s="500"/>
      <c r="E31" s="500"/>
      <c r="F31" s="500"/>
      <c r="G31" s="500"/>
      <c r="H31" s="500"/>
      <c r="I31" s="4">
        <v>21</v>
      </c>
      <c r="J31" s="139"/>
      <c r="K31" s="54">
        <f>SUM(K26:K30)</f>
        <v>0</v>
      </c>
      <c r="L31" s="59">
        <f>SUM(L26:L30)</f>
        <v>0</v>
      </c>
    </row>
    <row r="32" spans="1:12" s="3" customFormat="1" ht="13.5" customHeight="1">
      <c r="A32" s="477" t="s">
        <v>2696</v>
      </c>
      <c r="B32" s="478"/>
      <c r="C32" s="478"/>
      <c r="D32" s="478"/>
      <c r="E32" s="478"/>
      <c r="F32" s="478"/>
      <c r="G32" s="478"/>
      <c r="H32" s="478"/>
      <c r="I32" s="4">
        <v>22</v>
      </c>
      <c r="J32" s="139"/>
      <c r="K32" s="53"/>
      <c r="L32" s="60"/>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c r="L34" s="60"/>
    </row>
    <row r="35" spans="1:12" s="3" customFormat="1" ht="13.5" customHeight="1">
      <c r="A35" s="499" t="s">
        <v>1077</v>
      </c>
      <c r="B35" s="500"/>
      <c r="C35" s="500"/>
      <c r="D35" s="500"/>
      <c r="E35" s="500"/>
      <c r="F35" s="500"/>
      <c r="G35" s="500"/>
      <c r="H35" s="500"/>
      <c r="I35" s="4">
        <v>25</v>
      </c>
      <c r="J35" s="139"/>
      <c r="K35" s="54">
        <f>SUM(K32:K34)</f>
        <v>0</v>
      </c>
      <c r="L35" s="59">
        <f>SUM(L32:L34)</f>
        <v>0</v>
      </c>
    </row>
    <row r="36" spans="1:12" s="3" customFormat="1" ht="24.75" customHeight="1">
      <c r="A36" s="499" t="s">
        <v>1279</v>
      </c>
      <c r="B36" s="500"/>
      <c r="C36" s="500"/>
      <c r="D36" s="500"/>
      <c r="E36" s="500"/>
      <c r="F36" s="500"/>
      <c r="G36" s="500"/>
      <c r="H36" s="500"/>
      <c r="I36" s="4">
        <v>26</v>
      </c>
      <c r="J36" s="139"/>
      <c r="K36" s="54">
        <f>IF(K31&gt;K35,K31-K35,0)</f>
        <v>0</v>
      </c>
      <c r="L36" s="59">
        <f>IF(L31&gt;L35,L31-L35,0)</f>
        <v>0</v>
      </c>
    </row>
    <row r="37" spans="1:12" s="3" customFormat="1" ht="24.75" customHeight="1">
      <c r="A37" s="499" t="s">
        <v>1280</v>
      </c>
      <c r="B37" s="500"/>
      <c r="C37" s="500"/>
      <c r="D37" s="500"/>
      <c r="E37" s="500"/>
      <c r="F37" s="500"/>
      <c r="G37" s="500"/>
      <c r="H37" s="500"/>
      <c r="I37" s="4">
        <v>27</v>
      </c>
      <c r="J37" s="139"/>
      <c r="K37" s="54">
        <f>IF(K35&gt;K31,K35-K31,0)</f>
        <v>0</v>
      </c>
      <c r="L37" s="59">
        <f>IF(L35&gt;L31,L35-L31,0)</f>
        <v>0</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c r="L41" s="60"/>
    </row>
    <row r="42" spans="1:12" s="3" customFormat="1" ht="13.5" customHeight="1">
      <c r="A42" s="499" t="s">
        <v>1078</v>
      </c>
      <c r="B42" s="500"/>
      <c r="C42" s="500"/>
      <c r="D42" s="500"/>
      <c r="E42" s="500"/>
      <c r="F42" s="500"/>
      <c r="G42" s="500"/>
      <c r="H42" s="500"/>
      <c r="I42" s="4">
        <v>31</v>
      </c>
      <c r="J42" s="139"/>
      <c r="K42" s="54">
        <f>SUM(K39:K41)</f>
        <v>0</v>
      </c>
      <c r="L42" s="59">
        <f>SUM(L39:L41)</f>
        <v>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c r="L47" s="60"/>
    </row>
    <row r="48" spans="1:12" s="3" customFormat="1" ht="13.5" customHeight="1">
      <c r="A48" s="499" t="s">
        <v>1921</v>
      </c>
      <c r="B48" s="500"/>
      <c r="C48" s="500"/>
      <c r="D48" s="500"/>
      <c r="E48" s="500"/>
      <c r="F48" s="500"/>
      <c r="G48" s="500"/>
      <c r="H48" s="500"/>
      <c r="I48" s="4">
        <v>37</v>
      </c>
      <c r="J48" s="139"/>
      <c r="K48" s="54">
        <f>SUM(K43:K47)</f>
        <v>0</v>
      </c>
      <c r="L48" s="59">
        <f>SUM(L43:L47)</f>
        <v>0</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0</v>
      </c>
      <c r="L50" s="59">
        <f>IF(L48&gt;L42,L48-L42,0)</f>
        <v>0</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2866</v>
      </c>
      <c r="B52" s="500"/>
      <c r="C52" s="500"/>
      <c r="D52" s="500"/>
      <c r="E52" s="500"/>
      <c r="F52" s="500"/>
      <c r="G52" s="500"/>
      <c r="H52" s="500"/>
      <c r="I52" s="4">
        <v>41</v>
      </c>
      <c r="J52" s="139"/>
      <c r="K52" s="54">
        <f>IF(K24-K23+K37-K36+K50-K49&gt;0,K24-K23+K37-K36+K50-K49,0)</f>
        <v>0</v>
      </c>
      <c r="L52" s="59">
        <f>IF(L24-L23+L37-L36+L50-L49&gt;0,L24-L23+L37-L36+L50-L49,0)</f>
        <v>0</v>
      </c>
    </row>
    <row r="53" spans="1:12" s="3" customFormat="1" ht="13.5" customHeight="1">
      <c r="A53" s="499" t="s">
        <v>222</v>
      </c>
      <c r="B53" s="500"/>
      <c r="C53" s="500"/>
      <c r="D53" s="500"/>
      <c r="E53" s="500"/>
      <c r="F53" s="500"/>
      <c r="G53" s="500"/>
      <c r="H53" s="500"/>
      <c r="I53" s="4">
        <v>42</v>
      </c>
      <c r="J53" s="139"/>
      <c r="K53" s="53"/>
      <c r="L53" s="60"/>
    </row>
    <row r="54" spans="1:12" s="3" customFormat="1" ht="13.5" customHeight="1">
      <c r="A54" s="499" t="s">
        <v>943</v>
      </c>
      <c r="B54" s="500"/>
      <c r="C54" s="500"/>
      <c r="D54" s="500"/>
      <c r="E54" s="500"/>
      <c r="F54" s="500"/>
      <c r="G54" s="500"/>
      <c r="H54" s="500"/>
      <c r="I54" s="4">
        <v>43</v>
      </c>
      <c r="J54" s="139"/>
      <c r="K54" s="53"/>
      <c r="L54" s="60"/>
    </row>
    <row r="55" spans="1:12" s="3" customFormat="1" ht="13.5" customHeight="1">
      <c r="A55" s="499" t="s">
        <v>944</v>
      </c>
      <c r="B55" s="500"/>
      <c r="C55" s="500"/>
      <c r="D55" s="500"/>
      <c r="E55" s="500"/>
      <c r="F55" s="500"/>
      <c r="G55" s="500"/>
      <c r="H55" s="500"/>
      <c r="I55" s="4">
        <v>44</v>
      </c>
      <c r="J55" s="139"/>
      <c r="K55" s="53"/>
      <c r="L55" s="60"/>
    </row>
    <row r="56" spans="1:12" s="3" customFormat="1" ht="13.5" customHeight="1">
      <c r="A56" s="519" t="s">
        <v>945</v>
      </c>
      <c r="B56" s="520"/>
      <c r="C56" s="520"/>
      <c r="D56" s="520"/>
      <c r="E56" s="520"/>
      <c r="F56" s="520"/>
      <c r="G56" s="520"/>
      <c r="H56" s="520"/>
      <c r="I56" s="15">
        <v>45</v>
      </c>
      <c r="J56" s="140"/>
      <c r="K56" s="55">
        <f>K53+K54-K55</f>
        <v>0</v>
      </c>
      <c r="L56" s="71">
        <f>L53+L54-L55</f>
        <v>0</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Financije</cp:lastModifiedBy>
  <cp:lastPrinted>2016-03-23T06:20:47Z</cp:lastPrinted>
  <dcterms:created xsi:type="dcterms:W3CDTF">2008-10-17T11:51:54Z</dcterms:created>
  <dcterms:modified xsi:type="dcterms:W3CDTF">2016-03-23T06:21:38Z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